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sers\Friends\Minutes\"/>
    </mc:Choice>
  </mc:AlternateContent>
  <xr:revisionPtr revIDLastSave="0" documentId="8_{4343DD31-C476-40AC-B5F3-5BFB23869FFC}" xr6:coauthVersionLast="36" xr6:coauthVersionMax="36" xr10:uidLastSave="{00000000-0000-0000-0000-000000000000}"/>
  <bookViews>
    <workbookView xWindow="0" yWindow="0" windowWidth="24000" windowHeight="8925" xr2:uid="{75B1D1B6-4532-4372-866D-E455B69C33E2}"/>
  </bookViews>
  <sheets>
    <sheet name="Treasur rep 31st Aug 2023" sheetId="1" r:id="rId1"/>
  </sheets>
  <definedNames>
    <definedName name="_xlnm.Print_Area" localSheetId="0">'Treasur rep 31st Aug 2023'!$A$1:$J$116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5" i="1" l="1"/>
  <c r="F64" i="1"/>
  <c r="F32" i="1"/>
  <c r="I30" i="1"/>
  <c r="I19" i="1"/>
  <c r="I29" i="1"/>
  <c r="G102" i="1" l="1"/>
  <c r="G104" i="1" s="1"/>
  <c r="I93" i="1"/>
  <c r="F70" i="1"/>
  <c r="F68" i="1"/>
  <c r="J61" i="1"/>
  <c r="I60" i="1"/>
  <c r="F58" i="1"/>
  <c r="I57" i="1"/>
  <c r="F56" i="1"/>
  <c r="I56" i="1" s="1"/>
  <c r="I55" i="1"/>
  <c r="F55" i="1"/>
  <c r="F54" i="1"/>
  <c r="I53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1" i="1"/>
  <c r="F28" i="1"/>
  <c r="I28" i="1" s="1"/>
  <c r="F27" i="1"/>
  <c r="I27" i="1" s="1"/>
  <c r="F26" i="1"/>
  <c r="I26" i="1" s="1"/>
  <c r="F25" i="1"/>
  <c r="I24" i="1"/>
  <c r="F24" i="1"/>
  <c r="I23" i="1"/>
  <c r="F23" i="1"/>
  <c r="I22" i="1"/>
  <c r="I21" i="1"/>
  <c r="F20" i="1"/>
  <c r="I20" i="1" s="1"/>
  <c r="F19" i="1"/>
  <c r="F18" i="1"/>
  <c r="I18" i="1" s="1"/>
  <c r="I17" i="1"/>
  <c r="F17" i="1"/>
  <c r="I16" i="1"/>
  <c r="I15" i="1"/>
  <c r="F15" i="1"/>
  <c r="F14" i="1"/>
  <c r="F13" i="1"/>
  <c r="I12" i="1"/>
  <c r="F12" i="1"/>
  <c r="G8" i="1"/>
  <c r="F6" i="1"/>
  <c r="F5" i="1"/>
  <c r="I13" i="1" l="1"/>
  <c r="I14" i="1"/>
  <c r="I25" i="1"/>
  <c r="G61" i="1"/>
  <c r="I54" i="1"/>
  <c r="I58" i="1"/>
  <c r="I32" i="1"/>
  <c r="C59" i="1"/>
  <c r="I61" i="1" l="1"/>
  <c r="A50" i="1"/>
  <c r="A48" i="1"/>
  <c r="A46" i="1"/>
  <c r="A44" i="1"/>
  <c r="A41" i="1"/>
  <c r="A37" i="1"/>
  <c r="A33" i="1"/>
  <c r="A31" i="1"/>
  <c r="A55" i="1"/>
  <c r="A42" i="1"/>
  <c r="A38" i="1"/>
  <c r="A34" i="1"/>
  <c r="A29" i="1"/>
  <c r="A28" i="1"/>
  <c r="A27" i="1"/>
  <c r="A26" i="1"/>
  <c r="A15" i="1"/>
  <c r="A57" i="1"/>
  <c r="A49" i="1"/>
  <c r="A47" i="1"/>
  <c r="A45" i="1"/>
  <c r="A43" i="1"/>
  <c r="A39" i="1"/>
  <c r="A35" i="1"/>
  <c r="A30" i="1"/>
  <c r="A21" i="1"/>
  <c r="A40" i="1"/>
  <c r="A36" i="1"/>
  <c r="A24" i="1"/>
  <c r="A23" i="1"/>
  <c r="A22" i="1"/>
  <c r="A20" i="1"/>
  <c r="A18" i="1"/>
  <c r="A16" i="1"/>
  <c r="A32" i="1"/>
  <c r="A58" i="1"/>
  <c r="A12" i="1"/>
  <c r="A19" i="1"/>
  <c r="A14" i="1"/>
  <c r="A25" i="1"/>
  <c r="A54" i="1"/>
  <c r="A17" i="1"/>
  <c r="A13" i="1"/>
  <c r="A56" i="1"/>
  <c r="G97" i="1"/>
  <c r="H10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Roe, Sophie</author>
  </authors>
  <commentList>
    <comment ref="B64" authorId="0" shapeId="0" xr:uid="{A1F3C60F-51DB-487E-8530-108C283D1041}">
      <text>
        <r>
          <rPr>
            <b/>
            <sz val="9"/>
            <color indexed="81"/>
            <rFont val="Tahoma"/>
            <family val="2"/>
          </rPr>
          <t>Roe, Sophie:</t>
        </r>
        <r>
          <rPr>
            <sz val="9"/>
            <color indexed="81"/>
            <rFont val="Tahoma"/>
            <family val="2"/>
          </rPr>
          <t xml:space="preserve">
£28.80 Party Pack
</t>
        </r>
      </text>
    </comment>
  </commentList>
</comments>
</file>

<file path=xl/sharedStrings.xml><?xml version="1.0" encoding="utf-8"?>
<sst xmlns="http://schemas.openxmlformats.org/spreadsheetml/2006/main" count="100" uniqueCount="100">
  <si>
    <t>FRIENDS OF COTEN END</t>
  </si>
  <si>
    <t>Account balances</t>
  </si>
  <si>
    <t>Lloyds TSB balance at start of year</t>
  </si>
  <si>
    <t xml:space="preserve">CCLA balance at start of year </t>
  </si>
  <si>
    <t>Total balance brought forward at start of year</t>
  </si>
  <si>
    <t>Net Income from Fundraising Activities</t>
  </si>
  <si>
    <t>Variance</t>
  </si>
  <si>
    <t>Prior Year</t>
  </si>
  <si>
    <t>Christmas Fair - costs so far</t>
  </si>
  <si>
    <t xml:space="preserve">Christmas - Hamper </t>
  </si>
  <si>
    <t>Christmas - Santa's letters</t>
  </si>
  <si>
    <t>Christmas - Storytime including Believe Bells</t>
  </si>
  <si>
    <t>Christmas Wreath</t>
  </si>
  <si>
    <r>
      <t xml:space="preserve">Autumn / Christmas Raffle </t>
    </r>
    <r>
      <rPr>
        <sz val="16"/>
        <color theme="0"/>
        <rFont val="Arial"/>
        <family val="2"/>
      </rPr>
      <t>(net of £50 cash prize)</t>
    </r>
  </si>
  <si>
    <t>Summer Fair</t>
  </si>
  <si>
    <t>Uniform Sales  - including £50 hire costumes</t>
  </si>
  <si>
    <t>Summer Fair advertising sponsorship</t>
  </si>
  <si>
    <t>Spring Raffle</t>
  </si>
  <si>
    <t>Easter Egg Tombola  (£687 in 2019)</t>
  </si>
  <si>
    <t>Summer Fair raffle</t>
  </si>
  <si>
    <t>Movie night (discounted)</t>
  </si>
  <si>
    <t>Bags 2 school</t>
  </si>
  <si>
    <t>Amazon smile - scheme closing</t>
  </si>
  <si>
    <t>Easyfundraising Income</t>
  </si>
  <si>
    <t>Donations from parents</t>
  </si>
  <si>
    <t>Donation from Guvernor</t>
  </si>
  <si>
    <t>My childs art</t>
  </si>
  <si>
    <t>Summer Fair - income from Year 6 Shows</t>
  </si>
  <si>
    <t>NEW Jubilee Tea Towels</t>
  </si>
  <si>
    <t>Match Funding - Vodafone + NG</t>
  </si>
  <si>
    <t>Easter Egg Trail</t>
  </si>
  <si>
    <t xml:space="preserve">November KS2 Disco   </t>
  </si>
  <si>
    <t xml:space="preserve">KS1 + KS2 disco </t>
  </si>
  <si>
    <t>Krispy Kreme</t>
  </si>
  <si>
    <t xml:space="preserve">NEW April Fools </t>
  </si>
  <si>
    <t xml:space="preserve">Rainbow Summer raffle </t>
  </si>
  <si>
    <t>Pumpkin event</t>
  </si>
  <si>
    <t>Quiz - £517 profit</t>
  </si>
  <si>
    <t>Donation from plants - Morrisons &amp; teachers for shed items</t>
  </si>
  <si>
    <t>Movie night</t>
  </si>
  <si>
    <t xml:space="preserve">Bingo Evening </t>
  </si>
  <si>
    <t xml:space="preserve">Easter Egg Tombola </t>
  </si>
  <si>
    <t>New</t>
  </si>
  <si>
    <t>CCLA Interest</t>
  </si>
  <si>
    <t>Spring raffle</t>
  </si>
  <si>
    <t>Quiz bar</t>
  </si>
  <si>
    <t>Magic show</t>
  </si>
  <si>
    <t>ECO FUNDS</t>
  </si>
  <si>
    <t>PAID Pumpkin event - £253 given to food bank ref Miss Helm</t>
  </si>
  <si>
    <t>Cash float banked</t>
  </si>
  <si>
    <t>ECO Friends - Cookie jars for Easter &amp; £58 for baking jars at the Summer Fair</t>
  </si>
  <si>
    <t>Sensory Garden Watering cans</t>
  </si>
  <si>
    <t xml:space="preserve">Total left </t>
  </si>
  <si>
    <t>Total Income from Fundraising Activities</t>
  </si>
  <si>
    <t>Expenditure</t>
  </si>
  <si>
    <t>General Expenses</t>
  </si>
  <si>
    <t>PTA annual UK Subscription</t>
  </si>
  <si>
    <t>Lottery licence</t>
  </si>
  <si>
    <t>Movie licence</t>
  </si>
  <si>
    <t>Tens licences</t>
  </si>
  <si>
    <t xml:space="preserve">Sensory garden expenses - to confirm recharge Office </t>
  </si>
  <si>
    <t>Bid - BBQ bought</t>
  </si>
  <si>
    <t xml:space="preserve">Less School BIDS </t>
  </si>
  <si>
    <t>Class funds 2022 - 2023 - ONE OFF increase upto £1000 per Year group</t>
  </si>
  <si>
    <t>-Contribution towards Christmas shows - £2 per person</t>
  </si>
  <si>
    <t>London Trip year 4 - this year part of class funds</t>
  </si>
  <si>
    <t>Year 6 Leavers party - Party 1 paid</t>
  </si>
  <si>
    <t>Sensory Garden bid</t>
  </si>
  <si>
    <t xml:space="preserve">Bid for Maths Books KS1 </t>
  </si>
  <si>
    <t>Totals School Bids</t>
  </si>
  <si>
    <t>Total payments</t>
  </si>
  <si>
    <t>Current Balance carried forward</t>
  </si>
  <si>
    <t>Funds readily available (Lloyds A/C) - Bank Statement as 09 / 05 / 2022</t>
  </si>
  <si>
    <t>Check</t>
  </si>
  <si>
    <t>Less 2022-2023 Bids to pay</t>
  </si>
  <si>
    <t xml:space="preserve">Less expenses to pay - Cath Expenses £33.60 </t>
  </si>
  <si>
    <t>CCLA balance</t>
  </si>
  <si>
    <t>Total Balance in Banks</t>
  </si>
  <si>
    <t>needs to balance to the current balance</t>
  </si>
  <si>
    <t>Class funds:</t>
  </si>
  <si>
    <t>Reception</t>
  </si>
  <si>
    <t>All things wild - £500, Traditional tales - £87</t>
  </si>
  <si>
    <t>Year 1</t>
  </si>
  <si>
    <t>Raggy Beard - £450, Cotswolds wildlife park - £650</t>
  </si>
  <si>
    <t>Year 2</t>
  </si>
  <si>
    <t>African Drumming workshop  - £630</t>
  </si>
  <si>
    <t>Year 3</t>
  </si>
  <si>
    <t>Stoneage day - £470, Umberslade - £530</t>
  </si>
  <si>
    <t>Year 4</t>
  </si>
  <si>
    <t>London - £600, Greek workshop - £400</t>
  </si>
  <si>
    <t>Year 5</t>
  </si>
  <si>
    <t>Mayan Workshop - £672, Birmingham Botanic - £328</t>
  </si>
  <si>
    <t>Year 6</t>
  </si>
  <si>
    <t>Young Shakespeare - £780</t>
  </si>
  <si>
    <t>TREASURER'S REPORT  31st August 2023</t>
  </si>
  <si>
    <t>Christmas 2023 advance purchases</t>
  </si>
  <si>
    <t xml:space="preserve">Eco Veg growing Grant £200  - used £160.92 </t>
  </si>
  <si>
    <t>Year 6 Reading books - July 2023</t>
  </si>
  <si>
    <t xml:space="preserve">Plants - Hinton </t>
  </si>
  <si>
    <t xml:space="preserve">Bingo Eve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</si>
</sst>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_(* #,##0.0000_);_(* \(#,##0.0000\);_(* &quot;-&quot;??_);_(@_)"/>
    <numFmt numFmtId="168" formatCode="0.0"/>
  </numFmts>
  <fonts count="17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u/>
      <sz val="16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2"/>
      <color theme="0"/>
      <name val="Arial"/>
      <family val="2"/>
    </font>
    <font>
      <sz val="11"/>
      <color theme="1"/>
      <name val="Arial"/>
      <family val="2"/>
    </font>
    <font>
      <sz val="16"/>
      <color theme="0"/>
      <name val="Arial"/>
      <family val="2"/>
    </font>
    <font>
      <i/>
      <sz val="16"/>
      <color theme="1"/>
      <name val="Arial"/>
      <family val="2"/>
    </font>
    <font>
      <sz val="8"/>
      <color theme="0"/>
      <name val="Arial"/>
      <family val="2"/>
    </font>
    <font>
      <i/>
      <sz val="14"/>
      <color theme="1"/>
      <name val="Arial"/>
      <family val="2"/>
    </font>
    <font>
      <i/>
      <sz val="10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/>
    <xf numFmtId="165" fontId="4" fillId="0" borderId="0" xfId="1" applyNumberFormat="1" applyFont="1"/>
    <xf numFmtId="164" fontId="4" fillId="0" borderId="0" xfId="0" applyNumberFormat="1" applyFont="1"/>
    <xf numFmtId="0" fontId="2" fillId="0" borderId="0" xfId="0" applyFont="1"/>
    <xf numFmtId="164" fontId="4" fillId="0" borderId="0" xfId="1" applyFont="1"/>
    <xf numFmtId="0" fontId="4" fillId="0" borderId="1" xfId="0" applyFont="1" applyBorder="1"/>
    <xf numFmtId="0" fontId="4" fillId="0" borderId="2" xfId="0" applyFont="1" applyBorder="1"/>
    <xf numFmtId="164" fontId="4" fillId="0" borderId="2" xfId="1" applyFont="1" applyBorder="1"/>
    <xf numFmtId="165" fontId="4" fillId="0" borderId="3" xfId="1" applyNumberFormat="1" applyFont="1" applyBorder="1"/>
    <xf numFmtId="166" fontId="4" fillId="0" borderId="0" xfId="1" applyNumberFormat="1" applyFont="1"/>
    <xf numFmtId="165" fontId="4" fillId="0" borderId="0" xfId="1" applyNumberFormat="1" applyFont="1" applyFill="1"/>
    <xf numFmtId="0" fontId="5" fillId="0" borderId="0" xfId="0" applyFont="1"/>
    <xf numFmtId="0" fontId="6" fillId="0" borderId="4" xfId="0" applyFont="1" applyBorder="1" applyAlignment="1">
      <alignment horizontal="center"/>
    </xf>
    <xf numFmtId="165" fontId="6" fillId="0" borderId="4" xfId="1" applyNumberFormat="1" applyFont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9" fontId="9" fillId="0" borderId="0" xfId="2" applyFont="1" applyFill="1" applyAlignment="1">
      <alignment horizontal="right"/>
    </xf>
    <xf numFmtId="165" fontId="4" fillId="0" borderId="0" xfId="1" applyNumberFormat="1" applyFont="1" applyFill="1" applyBorder="1"/>
    <xf numFmtId="165" fontId="0" fillId="0" borderId="0" xfId="0" applyNumberFormat="1"/>
    <xf numFmtId="165" fontId="2" fillId="0" borderId="4" xfId="2" applyNumberFormat="1" applyFont="1" applyFill="1" applyBorder="1"/>
    <xf numFmtId="165" fontId="2" fillId="0" borderId="4" xfId="1" applyNumberFormat="1" applyFont="1" applyFill="1" applyBorder="1"/>
    <xf numFmtId="0" fontId="8" fillId="0" borderId="6" xfId="0" applyFont="1" applyBorder="1"/>
    <xf numFmtId="0" fontId="0" fillId="0" borderId="6" xfId="0" applyBorder="1"/>
    <xf numFmtId="0" fontId="11" fillId="0" borderId="0" xfId="0" applyFont="1"/>
    <xf numFmtId="9" fontId="12" fillId="0" borderId="6" xfId="2" applyFont="1" applyFill="1" applyBorder="1"/>
    <xf numFmtId="0" fontId="8" fillId="0" borderId="0" xfId="0" applyFont="1"/>
    <xf numFmtId="165" fontId="0" fillId="0" borderId="0" xfId="1" applyNumberFormat="1" applyFont="1" applyFill="1"/>
    <xf numFmtId="166" fontId="4" fillId="0" borderId="0" xfId="1" applyNumberFormat="1" applyFont="1" applyFill="1"/>
    <xf numFmtId="165" fontId="7" fillId="0" borderId="0" xfId="0" applyNumberFormat="1" applyFont="1"/>
    <xf numFmtId="9" fontId="7" fillId="0" borderId="0" xfId="2" applyFont="1" applyFill="1" applyBorder="1"/>
    <xf numFmtId="9" fontId="9" fillId="0" borderId="0" xfId="2" applyFont="1" applyAlignment="1">
      <alignment horizontal="right"/>
    </xf>
    <xf numFmtId="0" fontId="11" fillId="0" borderId="7" xfId="0" applyFont="1" applyBorder="1"/>
    <xf numFmtId="0" fontId="11" fillId="0" borderId="8" xfId="0" applyFont="1" applyBorder="1"/>
    <xf numFmtId="165" fontId="11" fillId="0" borderId="8" xfId="1" applyNumberFormat="1" applyFont="1" applyBorder="1"/>
    <xf numFmtId="165" fontId="11" fillId="0" borderId="5" xfId="1" applyNumberFormat="1" applyFont="1" applyFill="1" applyBorder="1"/>
    <xf numFmtId="0" fontId="11" fillId="0" borderId="9" xfId="0" applyFont="1" applyBorder="1"/>
    <xf numFmtId="165" fontId="11" fillId="0" borderId="0" xfId="1" applyNumberFormat="1" applyFont="1" applyFill="1" applyBorder="1"/>
    <xf numFmtId="0" fontId="4" fillId="0" borderId="9" xfId="0" applyFont="1" applyBorder="1"/>
    <xf numFmtId="165" fontId="4" fillId="0" borderId="0" xfId="1" applyNumberFormat="1" applyFont="1" applyBorder="1"/>
    <xf numFmtId="165" fontId="4" fillId="0" borderId="6" xfId="1" applyNumberFormat="1" applyFont="1" applyFill="1" applyBorder="1"/>
    <xf numFmtId="0" fontId="4" fillId="0" borderId="10" xfId="0" applyFont="1" applyBorder="1"/>
    <xf numFmtId="0" fontId="4" fillId="0" borderId="11" xfId="0" applyFont="1" applyBorder="1"/>
    <xf numFmtId="165" fontId="4" fillId="0" borderId="11" xfId="1" applyNumberFormat="1" applyFont="1" applyBorder="1"/>
    <xf numFmtId="0" fontId="0" fillId="0" borderId="11" xfId="0" applyBorder="1"/>
    <xf numFmtId="165" fontId="4" fillId="0" borderId="12" xfId="1" applyNumberFormat="1" applyFont="1" applyFill="1" applyBorder="1"/>
    <xf numFmtId="165" fontId="2" fillId="0" borderId="0" xfId="1" applyNumberFormat="1" applyFont="1" applyBorder="1"/>
    <xf numFmtId="164" fontId="0" fillId="0" borderId="0" xfId="0" applyNumberFormat="1"/>
    <xf numFmtId="164" fontId="4" fillId="0" borderId="0" xfId="1" applyFont="1" applyFill="1" applyBorder="1"/>
    <xf numFmtId="0" fontId="9" fillId="0" borderId="0" xfId="0" applyFont="1" applyAlignment="1">
      <alignment horizontal="right"/>
    </xf>
    <xf numFmtId="9" fontId="2" fillId="0" borderId="0" xfId="2" applyFont="1"/>
    <xf numFmtId="165" fontId="4" fillId="0" borderId="2" xfId="1" applyNumberFormat="1" applyFont="1" applyFill="1" applyBorder="1"/>
    <xf numFmtId="165" fontId="4" fillId="0" borderId="3" xfId="1" applyNumberFormat="1" applyFont="1" applyFill="1" applyBorder="1"/>
    <xf numFmtId="9" fontId="12" fillId="0" borderId="12" xfId="2" applyFont="1" applyFill="1" applyBorder="1"/>
    <xf numFmtId="164" fontId="4" fillId="0" borderId="0" xfId="1" applyFont="1" applyFill="1"/>
    <xf numFmtId="165" fontId="2" fillId="0" borderId="0" xfId="1" applyNumberFormat="1" applyFont="1"/>
    <xf numFmtId="165" fontId="11" fillId="0" borderId="0" xfId="1" applyNumberFormat="1" applyFont="1" applyFill="1"/>
    <xf numFmtId="165" fontId="2" fillId="0" borderId="0" xfId="0" applyNumberFormat="1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165" fontId="3" fillId="0" borderId="2" xfId="1" applyNumberFormat="1" applyFont="1" applyFill="1" applyBorder="1"/>
    <xf numFmtId="165" fontId="3" fillId="0" borderId="3" xfId="1" applyNumberFormat="1" applyFont="1" applyFill="1" applyBorder="1"/>
    <xf numFmtId="164" fontId="2" fillId="0" borderId="0" xfId="1" applyFont="1"/>
    <xf numFmtId="0" fontId="4" fillId="0" borderId="7" xfId="0" applyFont="1" applyBorder="1"/>
    <xf numFmtId="0" fontId="4" fillId="0" borderId="8" xfId="0" applyFont="1" applyBorder="1"/>
    <xf numFmtId="165" fontId="4" fillId="0" borderId="8" xfId="1" applyNumberFormat="1" applyFont="1" applyFill="1" applyBorder="1"/>
    <xf numFmtId="164" fontId="2" fillId="0" borderId="8" xfId="1" applyFont="1" applyBorder="1"/>
    <xf numFmtId="167" fontId="13" fillId="0" borderId="5" xfId="0" applyNumberFormat="1" applyFont="1" applyBorder="1"/>
    <xf numFmtId="167" fontId="2" fillId="0" borderId="0" xfId="0" applyNumberFormat="1" applyFont="1"/>
    <xf numFmtId="164" fontId="2" fillId="0" borderId="0" xfId="1" applyFont="1" applyBorder="1"/>
    <xf numFmtId="167" fontId="13" fillId="0" borderId="6" xfId="0" applyNumberFormat="1" applyFont="1" applyBorder="1"/>
    <xf numFmtId="167" fontId="2" fillId="0" borderId="6" xfId="0" applyNumberFormat="1" applyFont="1" applyBorder="1"/>
    <xf numFmtId="165" fontId="3" fillId="0" borderId="11" xfId="1" applyNumberFormat="1" applyFont="1" applyBorder="1"/>
    <xf numFmtId="165" fontId="7" fillId="0" borderId="11" xfId="1" applyNumberFormat="1" applyFont="1" applyBorder="1"/>
    <xf numFmtId="167" fontId="2" fillId="0" borderId="12" xfId="0" applyNumberFormat="1" applyFont="1" applyBorder="1"/>
    <xf numFmtId="0" fontId="0" fillId="0" borderId="0" xfId="0" applyAlignment="1">
      <alignment horizontal="right"/>
    </xf>
    <xf numFmtId="168" fontId="0" fillId="0" borderId="0" xfId="0" applyNumberFormat="1"/>
    <xf numFmtId="0" fontId="14" fillId="0" borderId="0" xfId="0" applyFont="1"/>
    <xf numFmtId="168" fontId="14" fillId="0" borderId="0" xfId="0" applyNumberFormat="1" applyFont="1"/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5" xfId="0" applyBorder="1"/>
    <xf numFmtId="0" fontId="0" fillId="0" borderId="9" xfId="0" applyBorder="1" applyAlignment="1">
      <alignment horizontal="right"/>
    </xf>
    <xf numFmtId="0" fontId="0" fillId="0" borderId="10" xfId="0" applyBorder="1"/>
    <xf numFmtId="0" fontId="0" fillId="0" borderId="12" xfId="0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1B1D-31ED-41DF-9880-8576E58D8BDD}">
  <sheetPr>
    <tabColor rgb="FFFFFF00"/>
    <pageSetUpPr fitToPage="1"/>
  </sheetPr>
  <dimension ref="A1:M156"/>
  <sheetViews>
    <sheetView tabSelected="1" zoomScale="55" zoomScaleNormal="55" workbookViewId="0">
      <selection activeCell="J19" sqref="J19"/>
    </sheetView>
  </sheetViews>
  <sheetFormatPr defaultRowHeight="15" x14ac:dyDescent="0.2"/>
  <cols>
    <col min="1" max="1" width="15.109375" style="79" customWidth="1"/>
    <col min="2" max="2" width="34.88671875" customWidth="1"/>
    <col min="3" max="3" width="21.44140625" customWidth="1"/>
    <col min="4" max="4" width="15.109375" customWidth="1"/>
    <col min="5" max="5" width="17.33203125" customWidth="1"/>
    <col min="6" max="6" width="18.44140625" customWidth="1"/>
    <col min="7" max="7" width="16.33203125" customWidth="1"/>
    <col min="8" max="8" width="17.88671875" customWidth="1"/>
    <col min="9" max="9" width="17" customWidth="1"/>
    <col min="10" max="10" width="20.109375" customWidth="1"/>
    <col min="11" max="11" width="11.5546875" hidden="1" customWidth="1"/>
    <col min="12" max="12" width="15.33203125" hidden="1" customWidth="1"/>
    <col min="15" max="15" width="10.33203125" bestFit="1" customWidth="1"/>
    <col min="16" max="16" width="18.44140625" customWidth="1"/>
    <col min="17" max="17" width="14.6640625" customWidth="1"/>
    <col min="18" max="18" width="16.6640625" bestFit="1" customWidth="1"/>
    <col min="20" max="20" width="11" bestFit="1" customWidth="1"/>
    <col min="22" max="22" width="11.44140625" customWidth="1"/>
    <col min="23" max="23" width="13.6640625" customWidth="1"/>
  </cols>
  <sheetData>
    <row r="1" spans="1:12" ht="20.25" x14ac:dyDescent="0.3">
      <c r="A1" s="1"/>
      <c r="B1" s="2" t="s">
        <v>0</v>
      </c>
      <c r="C1" s="3"/>
      <c r="D1" s="3"/>
      <c r="E1" s="3"/>
      <c r="F1" s="4"/>
      <c r="G1" s="5"/>
      <c r="H1" s="6"/>
      <c r="I1" s="6"/>
      <c r="J1" s="6"/>
    </row>
    <row r="2" spans="1:12" ht="20.25" x14ac:dyDescent="0.3">
      <c r="A2" s="1"/>
      <c r="B2" s="2" t="s">
        <v>94</v>
      </c>
      <c r="C2" s="3"/>
      <c r="D2" s="3"/>
      <c r="E2" s="3"/>
      <c r="F2" s="4"/>
      <c r="G2" s="5"/>
      <c r="I2" s="6"/>
      <c r="J2" s="6"/>
    </row>
    <row r="3" spans="1:12" ht="20.25" x14ac:dyDescent="0.3">
      <c r="A3" s="1"/>
      <c r="B3" s="3"/>
      <c r="C3" s="3"/>
      <c r="D3" s="3"/>
      <c r="E3" s="3"/>
      <c r="F3" s="4"/>
      <c r="G3" s="5"/>
      <c r="I3" s="6"/>
      <c r="J3" s="6"/>
    </row>
    <row r="4" spans="1:12" ht="20.25" x14ac:dyDescent="0.3">
      <c r="A4" s="1"/>
      <c r="B4" s="3" t="s">
        <v>1</v>
      </c>
      <c r="C4" s="3"/>
      <c r="D4" s="3"/>
      <c r="E4" s="3"/>
      <c r="F4" s="7"/>
      <c r="G4" s="7"/>
      <c r="I4" s="6"/>
      <c r="J4" s="6"/>
    </row>
    <row r="5" spans="1:12" ht="20.25" x14ac:dyDescent="0.3">
      <c r="A5" s="1"/>
      <c r="B5" s="3" t="s">
        <v>2</v>
      </c>
      <c r="C5" s="3"/>
      <c r="D5" s="3"/>
      <c r="E5" s="3"/>
      <c r="F5" s="7">
        <f>31127.7-471.48</f>
        <v>30656.22</v>
      </c>
      <c r="G5" s="7"/>
      <c r="I5" s="6"/>
      <c r="J5" s="6"/>
    </row>
    <row r="6" spans="1:12" ht="20.25" x14ac:dyDescent="0.3">
      <c r="A6" s="1"/>
      <c r="B6" s="3" t="s">
        <v>3</v>
      </c>
      <c r="C6" s="3"/>
      <c r="D6" s="3"/>
      <c r="E6" s="3"/>
      <c r="F6" s="7">
        <f>465.49+5.99</f>
        <v>471.48</v>
      </c>
      <c r="G6" s="7"/>
      <c r="I6" s="6"/>
      <c r="J6" s="6"/>
    </row>
    <row r="7" spans="1:12" ht="20.25" x14ac:dyDescent="0.3">
      <c r="A7" s="1"/>
      <c r="B7" s="3"/>
      <c r="C7" s="3"/>
      <c r="D7" s="3"/>
      <c r="E7" s="3"/>
      <c r="F7" s="7"/>
      <c r="G7" s="7"/>
      <c r="I7" s="6"/>
      <c r="J7" s="6"/>
    </row>
    <row r="8" spans="1:12" ht="20.25" x14ac:dyDescent="0.3">
      <c r="A8" s="1"/>
      <c r="B8" s="8" t="s">
        <v>4</v>
      </c>
      <c r="C8" s="9"/>
      <c r="D8" s="9"/>
      <c r="E8" s="9"/>
      <c r="F8" s="10"/>
      <c r="G8" s="11">
        <f>SUM(F5:F6)</f>
        <v>31127.7</v>
      </c>
      <c r="I8" s="6"/>
      <c r="J8" s="6"/>
    </row>
    <row r="9" spans="1:12" ht="20.25" x14ac:dyDescent="0.3">
      <c r="A9" s="1"/>
      <c r="B9" s="3"/>
      <c r="C9" s="3"/>
      <c r="D9" s="3"/>
      <c r="E9" s="3"/>
      <c r="F9" s="12"/>
      <c r="G9" s="13"/>
      <c r="I9" s="6"/>
      <c r="J9" s="6"/>
    </row>
    <row r="10" spans="1:12" ht="20.25" x14ac:dyDescent="0.3">
      <c r="A10" s="1"/>
      <c r="B10" s="3"/>
      <c r="C10" s="3"/>
      <c r="D10" s="3"/>
      <c r="E10" s="3"/>
      <c r="F10" s="13"/>
      <c r="G10" s="13"/>
      <c r="I10" s="6"/>
      <c r="J10" s="6"/>
    </row>
    <row r="11" spans="1:12" ht="20.25" x14ac:dyDescent="0.3">
      <c r="A11" s="1"/>
      <c r="B11" s="14" t="s">
        <v>5</v>
      </c>
      <c r="C11" s="3"/>
      <c r="D11" s="3"/>
      <c r="E11" s="3"/>
      <c r="F11" s="13"/>
      <c r="G11" s="13"/>
      <c r="I11" s="15" t="s">
        <v>6</v>
      </c>
      <c r="J11" s="16" t="s">
        <v>7</v>
      </c>
      <c r="K11" s="17"/>
      <c r="L11" s="18"/>
    </row>
    <row r="12" spans="1:12" ht="20.25" x14ac:dyDescent="0.3">
      <c r="A12" s="19">
        <f t="shared" ref="A12:A50" si="0">F12/$G$61</f>
        <v>8.2875962091274208E-2</v>
      </c>
      <c r="B12" s="3" t="s">
        <v>8</v>
      </c>
      <c r="C12" s="3"/>
      <c r="D12" s="3"/>
      <c r="E12" s="13"/>
      <c r="F12" s="20">
        <f>-99-91.08-45.54-131.11-110.88-188.22-30.84-12.95-61.68-14.9-47.98+(2211.3)+37</f>
        <v>1414.1200000000001</v>
      </c>
      <c r="G12" s="13"/>
      <c r="I12" s="22">
        <f>F12-J12</f>
        <v>-741.37500000000023</v>
      </c>
      <c r="J12" s="23">
        <v>2155.4950000000003</v>
      </c>
      <c r="K12" s="17"/>
      <c r="L12" s="24"/>
    </row>
    <row r="13" spans="1:12" ht="20.25" x14ac:dyDescent="0.3">
      <c r="A13" s="19">
        <f t="shared" si="0"/>
        <v>5.6379002865248905E-2</v>
      </c>
      <c r="B13" s="3" t="s">
        <v>9</v>
      </c>
      <c r="C13" s="3"/>
      <c r="D13" s="13"/>
      <c r="E13" s="13"/>
      <c r="F13" s="20">
        <f>468+494</f>
        <v>962</v>
      </c>
      <c r="G13" s="13"/>
      <c r="I13" s="22">
        <f>F13-J13</f>
        <v>-80.96140000000014</v>
      </c>
      <c r="J13" s="23">
        <v>1042.9614000000001</v>
      </c>
      <c r="K13" s="17"/>
      <c r="L13" s="24"/>
    </row>
    <row r="14" spans="1:12" ht="20.25" x14ac:dyDescent="0.3">
      <c r="A14" s="19">
        <f t="shared" si="0"/>
        <v>3.4252881512082514E-2</v>
      </c>
      <c r="B14" s="3" t="s">
        <v>10</v>
      </c>
      <c r="C14" s="3"/>
      <c r="D14" s="13"/>
      <c r="E14" s="13"/>
      <c r="F14" s="20">
        <f>-113.33-12.99+(710.78)</f>
        <v>584.46</v>
      </c>
      <c r="G14" s="13"/>
      <c r="I14" s="22">
        <f t="shared" ref="I14:I17" si="1">F14-J14</f>
        <v>9.4250000000000682</v>
      </c>
      <c r="J14" s="23">
        <v>575.03499999999997</v>
      </c>
      <c r="K14" s="17"/>
      <c r="L14" s="24"/>
    </row>
    <row r="15" spans="1:12" ht="20.25" x14ac:dyDescent="0.3">
      <c r="A15" s="19">
        <f t="shared" si="0"/>
        <v>1.7299914611011252E-2</v>
      </c>
      <c r="B15" s="3" t="s">
        <v>11</v>
      </c>
      <c r="C15" s="3"/>
      <c r="D15" s="13"/>
      <c r="E15" s="13"/>
      <c r="F15" s="20">
        <f>-75.8-6.98-19.99-6.19+(419.25)-15.1</f>
        <v>295.19</v>
      </c>
      <c r="G15" s="13"/>
      <c r="I15" s="22">
        <f t="shared" si="1"/>
        <v>84.240000000000009</v>
      </c>
      <c r="J15" s="23">
        <v>210.95</v>
      </c>
      <c r="K15" s="17"/>
      <c r="L15" s="24"/>
    </row>
    <row r="16" spans="1:12" ht="20.25" x14ac:dyDescent="0.3">
      <c r="A16" s="19">
        <f t="shared" si="0"/>
        <v>0</v>
      </c>
      <c r="B16" s="3" t="s">
        <v>12</v>
      </c>
      <c r="C16" s="3"/>
      <c r="D16" s="13"/>
      <c r="E16" s="13"/>
      <c r="F16" s="20"/>
      <c r="G16" s="13"/>
      <c r="I16" s="22">
        <f t="shared" si="1"/>
        <v>-479.07500000000005</v>
      </c>
      <c r="J16" s="23">
        <v>479.07500000000005</v>
      </c>
      <c r="K16" s="17"/>
      <c r="L16" s="24"/>
    </row>
    <row r="17" spans="1:12" ht="20.25" x14ac:dyDescent="0.3">
      <c r="A17" s="19">
        <f t="shared" si="0"/>
        <v>3.6309367177926155E-2</v>
      </c>
      <c r="B17" s="3" t="s">
        <v>13</v>
      </c>
      <c r="C17" s="3"/>
      <c r="D17" s="13"/>
      <c r="E17" s="13"/>
      <c r="F17" s="20">
        <f>-100+719.55</f>
        <v>619.54999999999995</v>
      </c>
      <c r="G17" s="13"/>
      <c r="I17" s="22">
        <f t="shared" si="1"/>
        <v>-374.67499999999995</v>
      </c>
      <c r="J17" s="23">
        <v>994.22499999999991</v>
      </c>
      <c r="K17" s="17"/>
      <c r="L17" s="24"/>
    </row>
    <row r="18" spans="1:12" ht="20.25" x14ac:dyDescent="0.3">
      <c r="A18" s="19">
        <f t="shared" si="0"/>
        <v>0.35690839115306783</v>
      </c>
      <c r="B18" s="3" t="s">
        <v>14</v>
      </c>
      <c r="E18" s="13"/>
      <c r="F18" s="13">
        <f>8195.49+100.65-1140.2-1965+800.38+111.64-13</f>
        <v>6089.96</v>
      </c>
      <c r="G18" s="13"/>
      <c r="I18" s="22">
        <f t="shared" ref="I18:I49" si="2">F18-J18</f>
        <v>524.86999999999989</v>
      </c>
      <c r="J18" s="23">
        <v>5565.09</v>
      </c>
      <c r="K18" s="17"/>
      <c r="L18" s="24"/>
    </row>
    <row r="19" spans="1:12" ht="20.25" x14ac:dyDescent="0.3">
      <c r="A19" s="19">
        <f t="shared" si="0"/>
        <v>7.2979747513492579E-2</v>
      </c>
      <c r="B19" s="3" t="s">
        <v>99</v>
      </c>
      <c r="C19" s="3"/>
      <c r="D19" s="3"/>
      <c r="E19" s="13"/>
      <c r="F19" s="13">
        <f>1688.7+250-693.44</f>
        <v>1245.26</v>
      </c>
      <c r="G19" s="13"/>
      <c r="I19" s="22">
        <f t="shared" si="2"/>
        <v>1245.26</v>
      </c>
      <c r="J19" s="23"/>
      <c r="K19" s="17"/>
      <c r="L19" s="24"/>
    </row>
    <row r="20" spans="1:12" ht="20.25" x14ac:dyDescent="0.3">
      <c r="A20" s="19">
        <f t="shared" si="0"/>
        <v>6.6838421411362189E-2</v>
      </c>
      <c r="B20" s="3" t="s">
        <v>15</v>
      </c>
      <c r="C20" s="3"/>
      <c r="D20" s="13"/>
      <c r="F20" s="13">
        <f>324.85+12.67+83.82+201.02+44.47-15.1-12.99-28.06+8.18-151.45+326.77+163.88-87.26+115.94+8+19.99+75.05+50.69</f>
        <v>1140.47</v>
      </c>
      <c r="G20" s="13"/>
      <c r="I20" s="22">
        <f t="shared" si="2"/>
        <v>-70.107500000000073</v>
      </c>
      <c r="J20" s="23">
        <v>1210.5775000000001</v>
      </c>
      <c r="K20" s="17"/>
      <c r="L20" s="24"/>
    </row>
    <row r="21" spans="1:12" ht="20.25" x14ac:dyDescent="0.3">
      <c r="A21" s="19">
        <f t="shared" si="0"/>
        <v>4.9815127271789578E-2</v>
      </c>
      <c r="B21" s="3" t="s">
        <v>16</v>
      </c>
      <c r="F21" s="20">
        <v>850</v>
      </c>
      <c r="G21" s="13"/>
      <c r="I21" s="22">
        <f t="shared" si="2"/>
        <v>392.5</v>
      </c>
      <c r="J21" s="23">
        <v>457.5</v>
      </c>
      <c r="L21" s="25"/>
    </row>
    <row r="22" spans="1:12" ht="20.25" x14ac:dyDescent="0.3">
      <c r="A22" s="19">
        <f t="shared" si="0"/>
        <v>4.2512815674066069E-2</v>
      </c>
      <c r="B22" s="3" t="s">
        <v>17</v>
      </c>
      <c r="C22" s="3"/>
      <c r="D22" s="3"/>
      <c r="E22" s="13"/>
      <c r="F22" s="13">
        <v>725.4</v>
      </c>
      <c r="G22" s="13"/>
      <c r="I22" s="22">
        <f t="shared" si="2"/>
        <v>-27.299999999999955</v>
      </c>
      <c r="J22" s="23">
        <v>752.69999999999993</v>
      </c>
      <c r="K22" s="17"/>
      <c r="L22" s="24"/>
    </row>
    <row r="23" spans="1:12" ht="20.25" x14ac:dyDescent="0.3">
      <c r="A23" s="19">
        <f t="shared" si="0"/>
        <v>4.1174839961577885E-2</v>
      </c>
      <c r="B23" s="3" t="s">
        <v>18</v>
      </c>
      <c r="C23" s="3"/>
      <c r="D23" s="3"/>
      <c r="E23" s="13"/>
      <c r="F23" s="13">
        <f>652.81+49.76</f>
        <v>702.56999999999994</v>
      </c>
      <c r="G23" s="13"/>
      <c r="I23" s="22">
        <f t="shared" si="2"/>
        <v>702.56999999999994</v>
      </c>
      <c r="J23" s="23"/>
      <c r="K23" s="17"/>
      <c r="L23" s="24"/>
    </row>
    <row r="24" spans="1:12" ht="20.25" x14ac:dyDescent="0.3">
      <c r="A24" s="19">
        <f t="shared" si="0"/>
        <v>3.6475222248725174E-2</v>
      </c>
      <c r="B24" s="3" t="s">
        <v>19</v>
      </c>
      <c r="F24" s="20">
        <f>609.38+13</f>
        <v>622.38</v>
      </c>
      <c r="G24" s="13"/>
      <c r="I24" s="22">
        <f t="shared" si="2"/>
        <v>-428.66999999999996</v>
      </c>
      <c r="J24" s="23">
        <v>1051.05</v>
      </c>
      <c r="L24" s="25"/>
    </row>
    <row r="25" spans="1:12" ht="20.25" x14ac:dyDescent="0.3">
      <c r="A25" s="19">
        <f t="shared" si="0"/>
        <v>3.5036444161051714E-2</v>
      </c>
      <c r="B25" s="3" t="s">
        <v>20</v>
      </c>
      <c r="C25" s="3"/>
      <c r="D25" s="13"/>
      <c r="E25" s="13"/>
      <c r="F25" s="20">
        <f>-321.17+33.7+ROUND(908*0.975,2)</f>
        <v>597.82999999999993</v>
      </c>
      <c r="G25" s="13"/>
      <c r="I25" s="22">
        <f t="shared" si="2"/>
        <v>597.82999999999993</v>
      </c>
      <c r="J25" s="23"/>
      <c r="K25" s="17"/>
      <c r="L25" s="24"/>
    </row>
    <row r="26" spans="1:12" ht="20.25" x14ac:dyDescent="0.3">
      <c r="A26" s="19">
        <f t="shared" si="0"/>
        <v>1.9339990587871246E-2</v>
      </c>
      <c r="B26" s="3" t="s">
        <v>21</v>
      </c>
      <c r="C26" s="3"/>
      <c r="D26" s="13"/>
      <c r="E26" s="13"/>
      <c r="F26" s="13">
        <f>120+210</f>
        <v>330</v>
      </c>
      <c r="G26" s="13"/>
      <c r="I26" s="22">
        <f t="shared" si="2"/>
        <v>55.740000000000009</v>
      </c>
      <c r="J26" s="23">
        <v>274.26</v>
      </c>
      <c r="K26" s="17"/>
      <c r="L26" s="24"/>
    </row>
    <row r="27" spans="1:12" ht="20.100000000000001" customHeight="1" x14ac:dyDescent="0.3">
      <c r="A27" s="19">
        <f t="shared" si="0"/>
        <v>1.8182521454203196E-2</v>
      </c>
      <c r="B27" s="3" t="s">
        <v>22</v>
      </c>
      <c r="C27" s="3"/>
      <c r="D27" s="3"/>
      <c r="E27" s="13"/>
      <c r="F27" s="13">
        <f>44.47+97.77+57.97+110.04</f>
        <v>310.25</v>
      </c>
      <c r="G27" s="13"/>
      <c r="I27" s="22">
        <f t="shared" si="2"/>
        <v>-67.699999999999989</v>
      </c>
      <c r="J27" s="23">
        <v>377.95</v>
      </c>
      <c r="K27" s="17"/>
      <c r="L27" s="24"/>
    </row>
    <row r="28" spans="1:12" ht="20.25" x14ac:dyDescent="0.3">
      <c r="A28" s="19">
        <f t="shared" si="0"/>
        <v>7.8619992041300841E-3</v>
      </c>
      <c r="B28" s="3" t="s">
        <v>23</v>
      </c>
      <c r="C28" s="3"/>
      <c r="D28" s="3"/>
      <c r="E28" s="13"/>
      <c r="F28" s="13">
        <f>29.95+48.56+25.59+30.05</f>
        <v>134.15</v>
      </c>
      <c r="G28" s="13"/>
      <c r="I28" s="22">
        <f t="shared" si="2"/>
        <v>40.53</v>
      </c>
      <c r="J28" s="23">
        <v>93.62</v>
      </c>
      <c r="K28" s="17"/>
      <c r="L28" s="24"/>
    </row>
    <row r="29" spans="1:12" ht="20.25" x14ac:dyDescent="0.3">
      <c r="A29" s="19">
        <f t="shared" si="0"/>
        <v>3.1430415006894999E-3</v>
      </c>
      <c r="B29" s="3" t="s">
        <v>24</v>
      </c>
      <c r="C29" s="3"/>
      <c r="D29" s="3"/>
      <c r="E29" s="13"/>
      <c r="F29" s="13">
        <v>53.63</v>
      </c>
      <c r="G29" s="13"/>
      <c r="I29" s="22">
        <f t="shared" si="2"/>
        <v>-116.37</v>
      </c>
      <c r="J29" s="23">
        <v>170</v>
      </c>
      <c r="K29" s="17"/>
      <c r="L29" s="24"/>
    </row>
    <row r="30" spans="1:12" ht="20.25" x14ac:dyDescent="0.3">
      <c r="A30" s="19">
        <f t="shared" si="0"/>
        <v>8.7909048126687489E-4</v>
      </c>
      <c r="B30" s="3" t="s">
        <v>25</v>
      </c>
      <c r="C30" s="3"/>
      <c r="D30" s="3"/>
      <c r="E30" s="13"/>
      <c r="F30" s="13">
        <v>15</v>
      </c>
      <c r="G30" s="13"/>
      <c r="I30" s="22">
        <f t="shared" si="2"/>
        <v>15</v>
      </c>
      <c r="J30" s="23"/>
      <c r="K30" s="17"/>
      <c r="L30" s="24"/>
    </row>
    <row r="31" spans="1:12" ht="20.25" x14ac:dyDescent="0.3">
      <c r="A31" s="19">
        <f t="shared" si="0"/>
        <v>0</v>
      </c>
      <c r="B31" s="26" t="s">
        <v>26</v>
      </c>
      <c r="C31" s="3"/>
      <c r="D31" s="3"/>
      <c r="E31" s="13"/>
      <c r="F31" s="21">
        <v>0</v>
      </c>
      <c r="G31" s="13"/>
      <c r="I31" s="22">
        <f t="shared" si="2"/>
        <v>0</v>
      </c>
      <c r="J31" s="23">
        <v>0</v>
      </c>
      <c r="L31" s="25"/>
    </row>
    <row r="32" spans="1:12" ht="20.25" x14ac:dyDescent="0.3">
      <c r="A32" s="19">
        <f t="shared" si="0"/>
        <v>1.4965126226479846E-19</v>
      </c>
      <c r="B32" s="3" t="s">
        <v>27</v>
      </c>
      <c r="C32" s="3"/>
      <c r="D32" s="3"/>
      <c r="E32" s="4"/>
      <c r="F32" s="13">
        <f>46.88-52.5+6-0.38</f>
        <v>2.55351295663786E-15</v>
      </c>
      <c r="G32" s="13"/>
      <c r="I32" s="22">
        <f t="shared" si="2"/>
        <v>2.55351295663786E-15</v>
      </c>
      <c r="J32" s="23"/>
      <c r="K32" s="17"/>
      <c r="L32" s="27"/>
    </row>
    <row r="33" spans="1:13" ht="20.25" x14ac:dyDescent="0.3">
      <c r="A33" s="19">
        <f t="shared" si="0"/>
        <v>0</v>
      </c>
      <c r="B33" s="3" t="s">
        <v>28</v>
      </c>
      <c r="C33" s="3"/>
      <c r="D33" s="3"/>
      <c r="E33" s="13"/>
      <c r="F33" s="20"/>
      <c r="G33" s="13"/>
      <c r="I33" s="22">
        <f t="shared" si="2"/>
        <v>-1842.65</v>
      </c>
      <c r="J33" s="23">
        <v>1842.65</v>
      </c>
      <c r="K33" s="17"/>
      <c r="L33" s="24"/>
    </row>
    <row r="34" spans="1:13" ht="20.25" x14ac:dyDescent="0.3">
      <c r="A34" s="19">
        <f t="shared" si="0"/>
        <v>0</v>
      </c>
      <c r="B34" s="3" t="s">
        <v>29</v>
      </c>
      <c r="C34" s="3"/>
      <c r="D34" s="3"/>
      <c r="E34" s="13"/>
      <c r="F34" s="13"/>
      <c r="G34" s="13"/>
      <c r="I34" s="22">
        <f t="shared" si="2"/>
        <v>-1500</v>
      </c>
      <c r="J34" s="23">
        <v>1500</v>
      </c>
      <c r="K34" s="17"/>
      <c r="L34" s="24"/>
    </row>
    <row r="35" spans="1:13" ht="20.25" x14ac:dyDescent="0.3">
      <c r="A35" s="19">
        <f t="shared" si="0"/>
        <v>0</v>
      </c>
      <c r="B35" s="3" t="s">
        <v>30</v>
      </c>
      <c r="C35" s="3"/>
      <c r="D35" s="3"/>
      <c r="E35" s="13"/>
      <c r="F35" s="13"/>
      <c r="G35" s="13"/>
      <c r="I35" s="22">
        <f t="shared" si="2"/>
        <v>-1437.4850000000001</v>
      </c>
      <c r="J35" s="23">
        <v>1437.4850000000001</v>
      </c>
      <c r="K35" s="17"/>
      <c r="L35" s="24"/>
    </row>
    <row r="36" spans="1:13" ht="20.25" x14ac:dyDescent="0.3">
      <c r="A36" s="19">
        <f t="shared" si="0"/>
        <v>0</v>
      </c>
      <c r="B36" s="3" t="s">
        <v>31</v>
      </c>
      <c r="C36" s="3"/>
      <c r="D36" s="13"/>
      <c r="E36" s="13"/>
      <c r="F36" s="20"/>
      <c r="G36" s="13"/>
      <c r="I36" s="22">
        <f t="shared" si="2"/>
        <v>-757.7399999999999</v>
      </c>
      <c r="J36" s="23">
        <v>757.7399999999999</v>
      </c>
      <c r="K36" s="17"/>
      <c r="L36" s="24"/>
    </row>
    <row r="37" spans="1:13" ht="20.25" x14ac:dyDescent="0.3">
      <c r="A37" s="19">
        <f t="shared" si="0"/>
        <v>0</v>
      </c>
      <c r="B37" s="3" t="s">
        <v>32</v>
      </c>
      <c r="C37" s="3"/>
      <c r="D37" s="13"/>
      <c r="E37" s="13"/>
      <c r="F37" s="20"/>
      <c r="G37" s="13"/>
      <c r="I37" s="22">
        <f t="shared" si="2"/>
        <v>-645.86</v>
      </c>
      <c r="J37" s="23">
        <v>645.86</v>
      </c>
      <c r="K37" s="17"/>
      <c r="L37" s="24"/>
    </row>
    <row r="38" spans="1:13" ht="20.45" customHeight="1" x14ac:dyDescent="0.3">
      <c r="A38" s="19">
        <f t="shared" si="0"/>
        <v>0</v>
      </c>
      <c r="B38" s="3" t="s">
        <v>33</v>
      </c>
      <c r="C38" s="3"/>
      <c r="D38" s="13"/>
      <c r="E38" s="13"/>
      <c r="F38" s="20"/>
      <c r="G38" s="13"/>
      <c r="I38" s="22">
        <f t="shared" si="2"/>
        <v>-455.36</v>
      </c>
      <c r="J38" s="23">
        <v>455.36</v>
      </c>
      <c r="K38" s="17"/>
      <c r="L38" s="28"/>
    </row>
    <row r="39" spans="1:13" ht="20.25" hidden="1" x14ac:dyDescent="0.3">
      <c r="A39" s="19">
        <f t="shared" si="0"/>
        <v>0</v>
      </c>
      <c r="B39" s="3" t="s">
        <v>34</v>
      </c>
      <c r="C39" s="3"/>
      <c r="D39" s="3"/>
      <c r="E39" s="13"/>
      <c r="F39" s="13"/>
      <c r="G39" s="13"/>
      <c r="I39" s="22">
        <f t="shared" si="2"/>
        <v>0</v>
      </c>
      <c r="J39" s="23"/>
      <c r="K39" s="17"/>
      <c r="L39" s="28"/>
    </row>
    <row r="40" spans="1:13" ht="20.25" hidden="1" x14ac:dyDescent="0.3">
      <c r="A40" s="19">
        <f t="shared" si="0"/>
        <v>0</v>
      </c>
      <c r="B40" s="26" t="s">
        <v>35</v>
      </c>
      <c r="C40" s="3"/>
      <c r="D40" s="3"/>
      <c r="E40" s="13"/>
      <c r="F40" s="29"/>
      <c r="G40" s="13"/>
      <c r="I40" s="22">
        <f t="shared" si="2"/>
        <v>0</v>
      </c>
      <c r="J40" s="23"/>
      <c r="K40" s="17"/>
      <c r="L40" s="24"/>
    </row>
    <row r="41" spans="1:13" ht="20.25" hidden="1" x14ac:dyDescent="0.3">
      <c r="A41" s="19">
        <f t="shared" si="0"/>
        <v>0</v>
      </c>
      <c r="B41" s="3" t="s">
        <v>36</v>
      </c>
      <c r="C41" s="3"/>
      <c r="D41" s="3"/>
      <c r="E41" s="13"/>
      <c r="F41" s="13"/>
      <c r="G41" s="13"/>
      <c r="I41" s="22">
        <f t="shared" si="2"/>
        <v>0</v>
      </c>
      <c r="J41" s="23"/>
      <c r="K41" s="17"/>
      <c r="L41" s="28"/>
    </row>
    <row r="42" spans="1:13" ht="20.25" x14ac:dyDescent="0.3">
      <c r="A42" s="19">
        <f t="shared" si="0"/>
        <v>0</v>
      </c>
      <c r="B42" s="3" t="s">
        <v>37</v>
      </c>
      <c r="C42" s="3"/>
      <c r="D42" s="13"/>
      <c r="E42" s="13"/>
      <c r="F42" s="20"/>
      <c r="G42" s="13"/>
      <c r="I42" s="22">
        <f t="shared" si="2"/>
        <v>-385.5</v>
      </c>
      <c r="J42" s="23">
        <v>385.5</v>
      </c>
      <c r="K42" s="17"/>
      <c r="L42" s="28"/>
    </row>
    <row r="43" spans="1:13" ht="17.45" hidden="1" customHeight="1" x14ac:dyDescent="0.3">
      <c r="A43" s="19">
        <f t="shared" si="0"/>
        <v>0</v>
      </c>
      <c r="B43" s="3" t="s">
        <v>38</v>
      </c>
      <c r="C43" s="3"/>
      <c r="D43" s="3"/>
      <c r="E43" s="13"/>
      <c r="F43" s="13"/>
      <c r="G43" s="13"/>
      <c r="I43" s="22">
        <f t="shared" si="2"/>
        <v>0</v>
      </c>
      <c r="J43" s="23"/>
      <c r="K43" s="17"/>
      <c r="L43" s="24"/>
    </row>
    <row r="44" spans="1:13" ht="20.25" hidden="1" x14ac:dyDescent="0.3">
      <c r="A44" s="19">
        <f t="shared" si="0"/>
        <v>0</v>
      </c>
      <c r="B44" s="3" t="s">
        <v>39</v>
      </c>
      <c r="C44" s="3"/>
      <c r="D44" s="3"/>
      <c r="E44" s="13"/>
      <c r="F44" s="29"/>
      <c r="G44" s="13"/>
      <c r="I44" s="22">
        <f t="shared" si="2"/>
        <v>0</v>
      </c>
      <c r="J44" s="23"/>
      <c r="K44" s="17"/>
      <c r="L44" s="24"/>
    </row>
    <row r="45" spans="1:13" ht="20.25" hidden="1" x14ac:dyDescent="0.3">
      <c r="A45" s="19">
        <f t="shared" si="0"/>
        <v>0</v>
      </c>
      <c r="B45" s="3" t="s">
        <v>40</v>
      </c>
      <c r="C45" s="3"/>
      <c r="D45" s="3"/>
      <c r="E45" s="13"/>
      <c r="F45" s="30"/>
      <c r="G45" s="13"/>
      <c r="I45" s="22">
        <f t="shared" si="2"/>
        <v>0</v>
      </c>
      <c r="J45" s="23"/>
      <c r="K45" s="17"/>
      <c r="L45" s="24"/>
    </row>
    <row r="46" spans="1:13" ht="20.25" hidden="1" x14ac:dyDescent="0.3">
      <c r="A46" s="19">
        <f t="shared" si="0"/>
        <v>0</v>
      </c>
      <c r="B46" s="3" t="s">
        <v>41</v>
      </c>
      <c r="C46" s="3"/>
      <c r="D46" s="3"/>
      <c r="E46" s="13"/>
      <c r="F46" s="13"/>
      <c r="G46" s="13"/>
      <c r="I46" s="22">
        <f t="shared" si="2"/>
        <v>0</v>
      </c>
      <c r="J46" s="23"/>
      <c r="K46" s="17"/>
      <c r="L46" s="24" t="s">
        <v>42</v>
      </c>
    </row>
    <row r="47" spans="1:13" ht="20.25" hidden="1" x14ac:dyDescent="0.3">
      <c r="A47" s="19">
        <f t="shared" si="0"/>
        <v>0</v>
      </c>
      <c r="B47" s="3" t="s">
        <v>43</v>
      </c>
      <c r="C47" s="3"/>
      <c r="D47" s="3"/>
      <c r="E47" s="4"/>
      <c r="F47" s="13"/>
      <c r="G47" s="13"/>
      <c r="I47" s="22">
        <f t="shared" si="2"/>
        <v>0</v>
      </c>
      <c r="J47" s="23"/>
      <c r="K47" s="17"/>
      <c r="L47" s="27"/>
      <c r="M47" s="31"/>
    </row>
    <row r="48" spans="1:13" ht="20.25" hidden="1" x14ac:dyDescent="0.3">
      <c r="A48" s="19">
        <f t="shared" si="0"/>
        <v>0</v>
      </c>
      <c r="B48" s="3" t="s">
        <v>44</v>
      </c>
      <c r="C48" s="3"/>
      <c r="D48" s="3"/>
      <c r="E48" s="4"/>
      <c r="F48" s="13"/>
      <c r="G48" s="13"/>
      <c r="I48" s="22">
        <f t="shared" si="2"/>
        <v>0</v>
      </c>
      <c r="J48" s="23"/>
      <c r="K48" s="17"/>
      <c r="L48" s="27"/>
      <c r="M48" s="32"/>
    </row>
    <row r="49" spans="1:13" ht="20.25" x14ac:dyDescent="0.3">
      <c r="A49" s="19">
        <f t="shared" si="0"/>
        <v>0</v>
      </c>
      <c r="B49" s="3" t="s">
        <v>45</v>
      </c>
      <c r="C49" s="3"/>
      <c r="D49" s="13"/>
      <c r="E49" s="13"/>
      <c r="F49" s="20"/>
      <c r="G49" s="13"/>
      <c r="I49" s="22">
        <f t="shared" si="2"/>
        <v>-131.11999999999989</v>
      </c>
      <c r="J49" s="23">
        <v>131.11999999999989</v>
      </c>
      <c r="K49" s="17"/>
      <c r="L49" s="24"/>
    </row>
    <row r="50" spans="1:13" ht="20.25" hidden="1" x14ac:dyDescent="0.3">
      <c r="A50" s="19">
        <f t="shared" si="0"/>
        <v>0</v>
      </c>
      <c r="B50" s="3" t="s">
        <v>46</v>
      </c>
      <c r="C50" s="3"/>
      <c r="D50" s="3"/>
      <c r="E50" s="13"/>
      <c r="F50" s="13"/>
      <c r="G50" s="13"/>
      <c r="I50" s="22">
        <f t="shared" ref="I50:I60" si="3">F50-J50</f>
        <v>0</v>
      </c>
      <c r="J50" s="23"/>
      <c r="L50" s="25"/>
    </row>
    <row r="51" spans="1:13" ht="20.25" hidden="1" x14ac:dyDescent="0.3">
      <c r="A51" s="33"/>
      <c r="B51" s="3"/>
      <c r="C51" s="3"/>
      <c r="D51" s="3"/>
      <c r="E51" s="13"/>
      <c r="F51" s="13"/>
      <c r="G51" s="13"/>
      <c r="I51" s="22">
        <f t="shared" si="3"/>
        <v>0</v>
      </c>
      <c r="J51" s="23"/>
      <c r="K51" s="17"/>
      <c r="L51" s="27"/>
      <c r="M51" s="32"/>
    </row>
    <row r="52" spans="1:13" ht="20.25" x14ac:dyDescent="0.3">
      <c r="A52" s="33"/>
      <c r="B52" s="13"/>
      <c r="C52" s="3"/>
      <c r="D52" s="3"/>
      <c r="E52" s="13"/>
      <c r="F52" s="13"/>
      <c r="G52" s="13"/>
      <c r="I52" s="22"/>
      <c r="J52" s="23"/>
      <c r="K52" s="17"/>
      <c r="L52" s="27"/>
      <c r="M52" s="32"/>
    </row>
    <row r="53" spans="1:13" ht="20.25" x14ac:dyDescent="0.3">
      <c r="A53" s="33"/>
      <c r="B53" s="14" t="s">
        <v>47</v>
      </c>
      <c r="C53" s="3"/>
      <c r="D53" s="3"/>
      <c r="E53" s="13"/>
      <c r="F53" s="13"/>
      <c r="G53" s="13"/>
      <c r="I53" s="22">
        <f t="shared" si="3"/>
        <v>0</v>
      </c>
      <c r="J53" s="23"/>
      <c r="K53" s="17"/>
      <c r="L53" s="27"/>
      <c r="M53" s="32"/>
    </row>
    <row r="54" spans="1:13" ht="20.25" x14ac:dyDescent="0.3">
      <c r="A54" s="33">
        <f>F54/$G$61</f>
        <v>2.85997436572158E-4</v>
      </c>
      <c r="B54" s="34" t="s">
        <v>48</v>
      </c>
      <c r="C54" s="35"/>
      <c r="D54" s="35"/>
      <c r="E54" s="36"/>
      <c r="F54" s="37">
        <f>-22.77+230.77+49.73-252.85</f>
        <v>4.8800000000000239</v>
      </c>
      <c r="G54" s="13"/>
      <c r="I54" s="22">
        <f t="shared" si="3"/>
        <v>4.8800000000000239</v>
      </c>
      <c r="J54" s="23"/>
      <c r="K54" s="17"/>
      <c r="L54" s="27"/>
      <c r="M54" s="32"/>
    </row>
    <row r="55" spans="1:13" ht="20.25" x14ac:dyDescent="0.3">
      <c r="A55" s="33">
        <f>F55/$G$61</f>
        <v>7.618784170979582E-3</v>
      </c>
      <c r="B55" s="38" t="s">
        <v>49</v>
      </c>
      <c r="C55" s="26"/>
      <c r="D55" s="26"/>
      <c r="E55" s="39"/>
      <c r="F55" s="42">
        <f>129+1</f>
        <v>130</v>
      </c>
      <c r="G55" s="13"/>
      <c r="I55" s="22">
        <f t="shared" si="3"/>
        <v>130</v>
      </c>
      <c r="J55" s="23"/>
      <c r="K55" s="17"/>
      <c r="L55" s="27"/>
      <c r="M55" s="32"/>
    </row>
    <row r="56" spans="1:13" ht="20.25" x14ac:dyDescent="0.3">
      <c r="A56" s="19">
        <f>F56/$G$61</f>
        <v>1.2300820074206957E-2</v>
      </c>
      <c r="B56" s="40" t="s">
        <v>50</v>
      </c>
      <c r="C56" s="3"/>
      <c r="D56" s="3"/>
      <c r="E56" s="41"/>
      <c r="F56" s="42">
        <f>-111.36+263.25+58</f>
        <v>209.89</v>
      </c>
      <c r="G56" s="13"/>
      <c r="I56" s="22">
        <f t="shared" si="3"/>
        <v>209.89</v>
      </c>
      <c r="J56" s="23"/>
      <c r="K56" s="17"/>
      <c r="L56" s="27"/>
      <c r="M56" s="32"/>
    </row>
    <row r="57" spans="1:13" ht="20.25" x14ac:dyDescent="0.3">
      <c r="A57" s="19">
        <f>F57/$G$61</f>
        <v>-7.6070629645626903E-4</v>
      </c>
      <c r="B57" s="40" t="s">
        <v>51</v>
      </c>
      <c r="C57" s="3"/>
      <c r="D57" s="3"/>
      <c r="E57" s="41"/>
      <c r="F57" s="42">
        <v>-12.98</v>
      </c>
      <c r="G57" s="13"/>
      <c r="I57" s="22">
        <f t="shared" si="3"/>
        <v>-12.98</v>
      </c>
      <c r="J57" s="23"/>
      <c r="K57" s="17"/>
      <c r="L57" s="27"/>
      <c r="M57" s="32"/>
    </row>
    <row r="58" spans="1:13" ht="20.25" x14ac:dyDescent="0.3">
      <c r="A58" s="33">
        <f>F58/$G$61</f>
        <v>2.2903237338606319E-3</v>
      </c>
      <c r="B58" s="43" t="s">
        <v>96</v>
      </c>
      <c r="C58" s="44"/>
      <c r="D58" s="45"/>
      <c r="E58" s="46"/>
      <c r="F58" s="47">
        <f>200-160.92</f>
        <v>39.080000000000013</v>
      </c>
      <c r="G58" s="13"/>
      <c r="I58" s="22">
        <f t="shared" si="3"/>
        <v>39.080000000000013</v>
      </c>
      <c r="J58" s="23"/>
      <c r="K58" s="17"/>
      <c r="L58" s="27"/>
      <c r="M58" s="32"/>
    </row>
    <row r="59" spans="1:13" ht="20.25" x14ac:dyDescent="0.3">
      <c r="A59" s="33"/>
      <c r="B59" s="48" t="s">
        <v>52</v>
      </c>
      <c r="C59" s="49">
        <f>SUM(F54:F58)</f>
        <v>370.87</v>
      </c>
      <c r="F59" s="50"/>
      <c r="G59" s="13"/>
      <c r="I59" s="22"/>
      <c r="J59" s="23"/>
      <c r="K59" s="17"/>
      <c r="L59" s="27"/>
      <c r="M59" s="32"/>
    </row>
    <row r="60" spans="1:13" ht="20.25" x14ac:dyDescent="0.3">
      <c r="A60" s="51"/>
      <c r="D60" s="3"/>
      <c r="E60" s="4"/>
      <c r="F60" s="13"/>
      <c r="G60" s="13"/>
      <c r="I60" s="22">
        <f t="shared" si="3"/>
        <v>0</v>
      </c>
      <c r="J60" s="23"/>
      <c r="K60" s="17"/>
      <c r="L60" s="27"/>
      <c r="M60" s="32"/>
    </row>
    <row r="61" spans="1:13" ht="20.25" x14ac:dyDescent="0.3">
      <c r="A61" s="52"/>
      <c r="B61" s="8" t="s">
        <v>53</v>
      </c>
      <c r="C61" s="9"/>
      <c r="D61" s="9"/>
      <c r="E61" s="9"/>
      <c r="F61" s="53"/>
      <c r="G61" s="54">
        <f>SUM(F10:F60)</f>
        <v>17063.09</v>
      </c>
      <c r="I61" s="23">
        <f>SUM(I12:I60)</f>
        <v>-5503.1138999999994</v>
      </c>
      <c r="J61" s="23">
        <f>SUM(J12:J60)</f>
        <v>22566.203900000004</v>
      </c>
      <c r="K61" s="17"/>
      <c r="L61" s="55"/>
      <c r="M61" s="32"/>
    </row>
    <row r="62" spans="1:13" ht="20.25" x14ac:dyDescent="0.3">
      <c r="A62" s="1"/>
      <c r="B62" s="3"/>
      <c r="C62" s="3"/>
      <c r="D62" s="3"/>
      <c r="E62" s="3"/>
      <c r="F62" s="13"/>
      <c r="G62" s="56"/>
      <c r="I62" s="57"/>
      <c r="J62" s="57"/>
      <c r="K62" s="32"/>
      <c r="L62" s="32"/>
      <c r="M62" s="32"/>
    </row>
    <row r="63" spans="1:13" ht="20.25" x14ac:dyDescent="0.3">
      <c r="A63" s="1"/>
      <c r="B63" s="14" t="s">
        <v>54</v>
      </c>
      <c r="C63" s="3"/>
      <c r="D63" s="3"/>
      <c r="E63" s="3"/>
      <c r="F63" s="13"/>
      <c r="G63" s="56"/>
      <c r="I63" s="57"/>
      <c r="J63" s="57"/>
      <c r="K63" s="32"/>
      <c r="L63" s="32"/>
      <c r="M63" s="32"/>
    </row>
    <row r="64" spans="1:13" ht="20.25" x14ac:dyDescent="0.3">
      <c r="A64" s="1"/>
      <c r="B64" s="3" t="s">
        <v>55</v>
      </c>
      <c r="C64" s="3"/>
      <c r="D64" s="3"/>
      <c r="E64" s="3"/>
      <c r="F64" s="13">
        <f>20+17.2-8+6-0.38</f>
        <v>34.82</v>
      </c>
      <c r="G64" s="13"/>
      <c r="I64" s="57"/>
      <c r="J64" s="57"/>
      <c r="K64" s="32"/>
      <c r="L64" s="32"/>
      <c r="M64" s="32"/>
    </row>
    <row r="65" spans="1:13" ht="20.25" x14ac:dyDescent="0.3">
      <c r="A65" s="1"/>
      <c r="B65" s="3" t="s">
        <v>56</v>
      </c>
      <c r="C65" s="3"/>
      <c r="D65" s="3"/>
      <c r="E65" s="3"/>
      <c r="F65" s="13">
        <v>140</v>
      </c>
      <c r="G65" s="13"/>
      <c r="I65" s="57"/>
      <c r="J65" s="57"/>
      <c r="K65" s="32"/>
      <c r="L65" s="32"/>
      <c r="M65" s="32"/>
    </row>
    <row r="66" spans="1:13" ht="20.25" x14ac:dyDescent="0.3">
      <c r="A66" s="1"/>
      <c r="B66" s="3" t="s">
        <v>57</v>
      </c>
      <c r="C66" s="3"/>
      <c r="D66" s="3"/>
      <c r="E66" s="3"/>
      <c r="F66" s="13">
        <v>20</v>
      </c>
      <c r="G66" s="13"/>
      <c r="I66" s="6"/>
      <c r="J66" s="6"/>
      <c r="K66" s="32"/>
      <c r="L66" s="32"/>
      <c r="M66" s="32"/>
    </row>
    <row r="67" spans="1:13" ht="20.25" x14ac:dyDescent="0.3">
      <c r="A67" s="1"/>
      <c r="B67" s="3" t="s">
        <v>58</v>
      </c>
      <c r="C67" s="3"/>
      <c r="D67" s="3"/>
      <c r="E67" s="3"/>
      <c r="F67" s="13">
        <v>79</v>
      </c>
      <c r="G67" s="13"/>
      <c r="I67" s="6"/>
      <c r="J67" s="6"/>
      <c r="K67" s="32"/>
      <c r="L67" s="32"/>
      <c r="M67" s="32"/>
    </row>
    <row r="68" spans="1:13" ht="20.25" x14ac:dyDescent="0.3">
      <c r="A68" s="1"/>
      <c r="B68" s="3" t="s">
        <v>95</v>
      </c>
      <c r="C68" s="3"/>
      <c r="D68" s="3"/>
      <c r="E68" s="3"/>
      <c r="F68" s="13">
        <f>275+12.99</f>
        <v>287.99</v>
      </c>
      <c r="G68" s="13"/>
      <c r="I68" s="6"/>
      <c r="J68" s="6"/>
      <c r="K68" s="32"/>
      <c r="L68" s="32"/>
      <c r="M68" s="32"/>
    </row>
    <row r="69" spans="1:13" ht="20.25" x14ac:dyDescent="0.3">
      <c r="A69" s="1"/>
      <c r="B69" s="3" t="s">
        <v>59</v>
      </c>
      <c r="C69" s="3"/>
      <c r="D69" s="3"/>
      <c r="E69" s="3"/>
      <c r="F69" s="13"/>
      <c r="I69" s="6"/>
      <c r="J69" s="6"/>
      <c r="K69" s="32"/>
      <c r="L69" s="32"/>
      <c r="M69" s="32"/>
    </row>
    <row r="70" spans="1:13" ht="20.25" x14ac:dyDescent="0.3">
      <c r="A70" s="1"/>
      <c r="B70" s="3" t="s">
        <v>60</v>
      </c>
      <c r="C70" s="3"/>
      <c r="D70" s="3"/>
      <c r="E70" s="3"/>
      <c r="F70" s="13">
        <f>468.15-468.15</f>
        <v>0</v>
      </c>
      <c r="I70" s="6"/>
      <c r="J70" s="6"/>
      <c r="K70" s="32"/>
      <c r="L70" s="32"/>
      <c r="M70" s="32"/>
    </row>
    <row r="71" spans="1:13" ht="20.25" x14ac:dyDescent="0.3">
      <c r="A71" s="1"/>
      <c r="B71" s="3" t="s">
        <v>61</v>
      </c>
      <c r="C71" s="3"/>
      <c r="D71" s="3"/>
      <c r="E71" s="3"/>
      <c r="F71" s="13">
        <v>298.73</v>
      </c>
      <c r="G71" s="13"/>
      <c r="I71" s="6"/>
      <c r="J71" s="6"/>
      <c r="K71" s="32"/>
      <c r="L71" s="32"/>
      <c r="M71" s="32"/>
    </row>
    <row r="72" spans="1:13" ht="20.25" x14ac:dyDescent="0.3">
      <c r="A72" s="1"/>
      <c r="B72" s="3"/>
      <c r="C72" s="3"/>
      <c r="D72" s="3"/>
      <c r="E72" s="3"/>
      <c r="F72" s="13"/>
      <c r="G72" s="13"/>
      <c r="I72" s="6"/>
      <c r="J72" s="6"/>
      <c r="K72" s="32"/>
      <c r="L72" s="32"/>
      <c r="M72" s="32"/>
    </row>
    <row r="73" spans="1:13" ht="20.25" x14ac:dyDescent="0.3">
      <c r="A73" s="1"/>
      <c r="B73" s="14" t="s">
        <v>62</v>
      </c>
      <c r="C73" s="26"/>
      <c r="D73" s="26"/>
      <c r="E73" s="26"/>
      <c r="F73" s="58"/>
      <c r="G73" s="26"/>
      <c r="I73" s="6"/>
      <c r="J73" s="6"/>
      <c r="K73" s="32"/>
      <c r="L73" s="32"/>
      <c r="M73" s="32"/>
    </row>
    <row r="74" spans="1:13" ht="20.25" x14ac:dyDescent="0.3">
      <c r="A74" s="1"/>
      <c r="B74" s="26" t="s">
        <v>63</v>
      </c>
      <c r="C74" s="26"/>
      <c r="D74" s="26"/>
      <c r="E74" s="26"/>
      <c r="F74" s="58">
        <v>7000</v>
      </c>
      <c r="G74" s="26"/>
      <c r="I74" s="6"/>
      <c r="J74" s="6"/>
      <c r="K74" s="32"/>
      <c r="L74" s="32"/>
      <c r="M74" s="6"/>
    </row>
    <row r="75" spans="1:13" ht="20.25" hidden="1" x14ac:dyDescent="0.3">
      <c r="A75" s="1"/>
      <c r="B75" s="26"/>
      <c r="C75" s="26"/>
      <c r="D75" s="26"/>
      <c r="E75" s="26"/>
      <c r="F75" s="58"/>
      <c r="G75" s="26"/>
      <c r="I75" s="6"/>
      <c r="J75" s="6"/>
      <c r="K75" s="32"/>
      <c r="L75" s="32"/>
      <c r="M75" s="6"/>
    </row>
    <row r="76" spans="1:13" ht="20.25" hidden="1" x14ac:dyDescent="0.3">
      <c r="A76" s="1"/>
      <c r="B76" s="26"/>
      <c r="C76" s="26"/>
      <c r="D76" s="26"/>
      <c r="E76" s="26"/>
      <c r="F76" s="58"/>
      <c r="G76" s="26"/>
      <c r="I76" s="6"/>
      <c r="J76" s="6"/>
      <c r="K76" s="32"/>
      <c r="L76" s="32"/>
      <c r="M76" s="6"/>
    </row>
    <row r="77" spans="1:13" ht="20.25" hidden="1" x14ac:dyDescent="0.3">
      <c r="A77" s="1"/>
      <c r="B77" s="26"/>
      <c r="C77" s="26"/>
      <c r="D77" s="26"/>
      <c r="E77" s="26"/>
      <c r="F77" s="58"/>
      <c r="G77" s="26"/>
      <c r="I77" s="6"/>
      <c r="J77" s="6"/>
      <c r="K77" s="32"/>
      <c r="L77" s="32"/>
      <c r="M77" s="6"/>
    </row>
    <row r="78" spans="1:13" ht="20.25" hidden="1" x14ac:dyDescent="0.3">
      <c r="A78" s="1"/>
      <c r="B78" s="26"/>
      <c r="C78" s="26"/>
      <c r="D78" s="26"/>
      <c r="E78" s="26"/>
      <c r="F78" s="58"/>
      <c r="G78" s="26"/>
      <c r="I78" s="6"/>
      <c r="J78" s="6"/>
      <c r="K78" s="32"/>
      <c r="L78" s="32"/>
      <c r="M78" s="6"/>
    </row>
    <row r="79" spans="1:13" ht="20.25" hidden="1" x14ac:dyDescent="0.3">
      <c r="A79" s="1"/>
      <c r="B79" s="26"/>
      <c r="C79" s="26"/>
      <c r="D79" s="26"/>
      <c r="E79" s="26"/>
      <c r="F79" s="58"/>
      <c r="G79" s="26"/>
      <c r="I79" s="6"/>
      <c r="J79" s="6"/>
      <c r="K79" s="32"/>
      <c r="L79" s="32"/>
      <c r="M79" s="6"/>
    </row>
    <row r="80" spans="1:13" ht="20.25" hidden="1" x14ac:dyDescent="0.3">
      <c r="A80" s="1"/>
      <c r="B80" s="26"/>
      <c r="C80" s="26"/>
      <c r="D80" s="26"/>
      <c r="E80" s="26"/>
      <c r="F80" s="58"/>
      <c r="G80" s="26"/>
      <c r="I80" s="6"/>
      <c r="J80" s="6"/>
      <c r="K80" s="32"/>
      <c r="L80" s="32"/>
      <c r="M80" s="6"/>
    </row>
    <row r="81" spans="1:13" ht="20.25" hidden="1" x14ac:dyDescent="0.3">
      <c r="A81" s="1"/>
      <c r="B81" s="26"/>
      <c r="C81" s="26"/>
      <c r="D81" s="26"/>
      <c r="E81" s="26"/>
      <c r="F81" s="58"/>
      <c r="G81" s="26"/>
      <c r="I81" s="6"/>
      <c r="J81" s="6"/>
      <c r="K81" s="32"/>
      <c r="L81" s="32"/>
      <c r="M81" s="6"/>
    </row>
    <row r="82" spans="1:13" ht="20.25" hidden="1" x14ac:dyDescent="0.3">
      <c r="A82" s="1"/>
      <c r="B82" s="26"/>
      <c r="C82" s="26"/>
      <c r="D82" s="26"/>
      <c r="E82" s="26"/>
      <c r="F82" s="58"/>
      <c r="G82" s="26"/>
      <c r="I82" s="6"/>
      <c r="J82" s="6"/>
      <c r="K82" s="32"/>
      <c r="L82" s="32"/>
      <c r="M82" s="6"/>
    </row>
    <row r="83" spans="1:13" ht="20.25" hidden="1" x14ac:dyDescent="0.3">
      <c r="A83" s="1"/>
      <c r="B83" s="26"/>
      <c r="C83" s="26"/>
      <c r="D83" s="26"/>
      <c r="E83" s="26"/>
      <c r="F83" s="58"/>
      <c r="G83" s="26"/>
      <c r="I83" s="6"/>
      <c r="J83" s="6"/>
      <c r="K83" s="32"/>
      <c r="L83" s="32"/>
      <c r="M83" s="6"/>
    </row>
    <row r="84" spans="1:13" ht="20.25" hidden="1" x14ac:dyDescent="0.3">
      <c r="A84" s="1"/>
      <c r="B84" s="26"/>
      <c r="C84" s="26"/>
      <c r="D84" s="26"/>
      <c r="E84" s="26"/>
      <c r="F84" s="58"/>
      <c r="G84" s="26"/>
      <c r="I84" s="6"/>
      <c r="J84" s="6"/>
      <c r="K84" s="32"/>
      <c r="L84" s="32"/>
      <c r="M84" s="6"/>
    </row>
    <row r="85" spans="1:13" ht="20.25" hidden="1" x14ac:dyDescent="0.3">
      <c r="A85" s="1"/>
      <c r="B85" s="26"/>
      <c r="C85" s="26"/>
      <c r="D85" s="26"/>
      <c r="E85" s="26"/>
      <c r="F85" s="58"/>
      <c r="G85" s="26"/>
      <c r="I85" s="59"/>
      <c r="J85" s="6"/>
      <c r="K85" s="32"/>
      <c r="L85" s="32"/>
      <c r="M85" s="6"/>
    </row>
    <row r="86" spans="1:13" ht="20.25" hidden="1" x14ac:dyDescent="0.3">
      <c r="A86" s="1"/>
      <c r="B86" s="26" t="s">
        <v>64</v>
      </c>
      <c r="C86" s="26"/>
      <c r="D86" s="26"/>
      <c r="E86" s="26"/>
      <c r="F86" s="58"/>
      <c r="G86" s="26"/>
      <c r="I86" s="59"/>
      <c r="J86" s="6"/>
      <c r="K86" s="32"/>
      <c r="L86" s="32"/>
      <c r="M86" s="6"/>
    </row>
    <row r="87" spans="1:13" ht="20.25" x14ac:dyDescent="0.3">
      <c r="A87" s="1"/>
      <c r="B87" s="26" t="s">
        <v>65</v>
      </c>
      <c r="C87" s="26"/>
      <c r="D87" s="26"/>
      <c r="E87" s="26"/>
      <c r="F87" s="58">
        <v>0</v>
      </c>
      <c r="G87" s="26"/>
      <c r="I87" s="59"/>
      <c r="J87" s="6"/>
      <c r="K87" s="32"/>
      <c r="L87" s="32"/>
      <c r="M87" s="6"/>
    </row>
    <row r="88" spans="1:13" ht="20.25" x14ac:dyDescent="0.3">
      <c r="A88" s="1"/>
      <c r="B88" s="26" t="s">
        <v>66</v>
      </c>
      <c r="F88" s="58">
        <v>250</v>
      </c>
      <c r="G88" s="26"/>
      <c r="I88" s="59"/>
      <c r="J88" s="6"/>
      <c r="K88" s="32"/>
      <c r="L88" s="32"/>
      <c r="M88" s="6"/>
    </row>
    <row r="89" spans="1:13" ht="20.25" x14ac:dyDescent="0.3">
      <c r="A89" s="1"/>
      <c r="B89" s="26" t="s">
        <v>67</v>
      </c>
      <c r="F89" s="58">
        <v>9000</v>
      </c>
      <c r="G89" s="26"/>
      <c r="I89" s="59"/>
      <c r="J89" s="6"/>
      <c r="K89" s="32"/>
      <c r="L89" s="32"/>
      <c r="M89" s="6"/>
    </row>
    <row r="90" spans="1:13" ht="20.25" x14ac:dyDescent="0.3">
      <c r="A90" s="1"/>
      <c r="B90" s="60" t="s">
        <v>98</v>
      </c>
      <c r="C90" s="26"/>
      <c r="D90" s="26"/>
      <c r="E90" s="26"/>
      <c r="F90" s="58">
        <v>97.18</v>
      </c>
      <c r="G90" s="13"/>
      <c r="I90" s="59"/>
      <c r="J90" s="6"/>
      <c r="K90" s="32"/>
      <c r="L90" s="32"/>
      <c r="M90" s="6"/>
    </row>
    <row r="91" spans="1:13" ht="20.25" x14ac:dyDescent="0.3">
      <c r="A91" s="1"/>
      <c r="B91" s="60" t="s">
        <v>68</v>
      </c>
      <c r="C91" s="26"/>
      <c r="D91" s="26"/>
      <c r="E91" s="26"/>
      <c r="F91" s="58">
        <v>1044</v>
      </c>
      <c r="G91" s="13"/>
      <c r="I91" s="59"/>
      <c r="J91" s="6"/>
      <c r="K91" s="32"/>
      <c r="L91" s="32"/>
      <c r="M91" s="6"/>
    </row>
    <row r="92" spans="1:13" ht="20.25" x14ac:dyDescent="0.3">
      <c r="A92" s="1"/>
      <c r="B92" s="60" t="s">
        <v>97</v>
      </c>
      <c r="C92" s="26"/>
      <c r="D92" s="26"/>
      <c r="E92" s="26"/>
      <c r="F92" s="58">
        <v>848.19</v>
      </c>
      <c r="G92" s="13"/>
      <c r="I92" s="59"/>
      <c r="J92" s="6"/>
      <c r="K92" s="32"/>
      <c r="L92" s="32"/>
      <c r="M92" s="6"/>
    </row>
    <row r="93" spans="1:13" ht="20.25" x14ac:dyDescent="0.3">
      <c r="A93" s="1"/>
      <c r="B93" s="61"/>
      <c r="C93" s="3"/>
      <c r="D93" s="3"/>
      <c r="E93" s="3"/>
      <c r="F93" s="58"/>
      <c r="I93" s="13">
        <f>SUM(F73:F92)</f>
        <v>18239.37</v>
      </c>
      <c r="J93" s="57" t="s">
        <v>69</v>
      </c>
      <c r="K93" s="32"/>
      <c r="L93" s="32"/>
      <c r="M93" s="32"/>
    </row>
    <row r="94" spans="1:13" ht="20.25" x14ac:dyDescent="0.3">
      <c r="A94" s="1"/>
      <c r="B94" s="61"/>
      <c r="C94" s="3"/>
      <c r="D94" s="3"/>
      <c r="E94" s="3"/>
      <c r="F94" s="56"/>
      <c r="G94" s="13"/>
      <c r="H94" s="57"/>
      <c r="I94" s="6"/>
      <c r="J94" s="6"/>
    </row>
    <row r="95" spans="1:13" ht="20.25" x14ac:dyDescent="0.3">
      <c r="A95" s="1"/>
      <c r="B95" s="8" t="s">
        <v>70</v>
      </c>
      <c r="C95" s="9"/>
      <c r="D95" s="9"/>
      <c r="E95" s="9"/>
      <c r="F95" s="53"/>
      <c r="G95" s="54">
        <f>SUM(F64:F94)</f>
        <v>19099.91</v>
      </c>
      <c r="H95" s="57"/>
      <c r="I95" s="6"/>
      <c r="J95" s="6"/>
    </row>
    <row r="96" spans="1:13" ht="20.25" x14ac:dyDescent="0.3">
      <c r="A96" s="1"/>
      <c r="B96" s="3"/>
      <c r="C96" s="3"/>
      <c r="D96" s="3"/>
      <c r="E96" s="3"/>
      <c r="F96" s="13"/>
      <c r="G96" s="13"/>
      <c r="H96" s="57"/>
      <c r="I96" s="6"/>
      <c r="J96" s="6"/>
    </row>
    <row r="97" spans="1:10" ht="20.25" x14ac:dyDescent="0.3">
      <c r="A97" s="1"/>
      <c r="B97" s="62" t="s">
        <v>71</v>
      </c>
      <c r="C97" s="63"/>
      <c r="D97" s="63"/>
      <c r="E97" s="63"/>
      <c r="F97" s="64"/>
      <c r="G97" s="65">
        <f>G8+G61-G95</f>
        <v>29090.880000000001</v>
      </c>
      <c r="H97" s="57"/>
      <c r="I97" s="6"/>
      <c r="J97" s="6"/>
    </row>
    <row r="98" spans="1:10" ht="20.25" x14ac:dyDescent="0.3">
      <c r="A98" s="1"/>
      <c r="B98" s="3"/>
      <c r="C98" s="3"/>
      <c r="D98" s="3"/>
      <c r="E98" s="3"/>
      <c r="F98" s="13"/>
      <c r="G98" s="13"/>
      <c r="H98" s="66"/>
      <c r="I98" s="6"/>
      <c r="J98" s="6"/>
    </row>
    <row r="99" spans="1:10" ht="20.25" x14ac:dyDescent="0.3">
      <c r="A99" s="1"/>
      <c r="B99" s="3"/>
      <c r="C99" s="3"/>
      <c r="D99" s="3"/>
      <c r="E99" s="3"/>
      <c r="F99" s="13"/>
      <c r="G99" s="13"/>
      <c r="H99" s="57"/>
      <c r="I99" s="6"/>
      <c r="J99" s="6"/>
    </row>
    <row r="100" spans="1:10" ht="20.25" x14ac:dyDescent="0.3">
      <c r="A100" s="1"/>
      <c r="B100" s="67" t="s">
        <v>72</v>
      </c>
      <c r="C100" s="68"/>
      <c r="D100" s="68"/>
      <c r="E100" s="68"/>
      <c r="F100" s="69"/>
      <c r="G100" s="69">
        <v>28653</v>
      </c>
      <c r="H100" s="70">
        <f>G97-G104</f>
        <v>0</v>
      </c>
      <c r="I100" s="71" t="s">
        <v>73</v>
      </c>
      <c r="J100" s="72"/>
    </row>
    <row r="101" spans="1:10" ht="20.25" x14ac:dyDescent="0.3">
      <c r="A101" s="1"/>
      <c r="B101" s="40" t="s">
        <v>74</v>
      </c>
      <c r="C101" s="3"/>
      <c r="D101" s="3"/>
      <c r="E101" s="3"/>
      <c r="F101" s="20"/>
      <c r="G101" s="20"/>
      <c r="H101" s="73"/>
      <c r="I101" s="74"/>
      <c r="J101" s="72"/>
    </row>
    <row r="102" spans="1:10" ht="20.25" x14ac:dyDescent="0.3">
      <c r="A102" s="1"/>
      <c r="B102" s="38" t="s">
        <v>75</v>
      </c>
      <c r="C102" s="3"/>
      <c r="D102" s="3"/>
      <c r="E102" s="3"/>
      <c r="F102" s="20"/>
      <c r="G102" s="20">
        <f>-8-25.6</f>
        <v>-33.6</v>
      </c>
      <c r="H102" s="48"/>
      <c r="I102" s="75"/>
      <c r="J102" s="72"/>
    </row>
    <row r="103" spans="1:10" ht="20.25" x14ac:dyDescent="0.3">
      <c r="A103" s="1"/>
      <c r="B103" s="40" t="s">
        <v>76</v>
      </c>
      <c r="C103" s="3"/>
      <c r="D103" s="3"/>
      <c r="E103" s="3"/>
      <c r="F103" s="41"/>
      <c r="G103" s="41">
        <v>471.48</v>
      </c>
      <c r="H103" s="48"/>
      <c r="I103" s="75"/>
      <c r="J103" s="72"/>
    </row>
    <row r="104" spans="1:10" ht="20.25" x14ac:dyDescent="0.3">
      <c r="A104" s="1"/>
      <c r="B104" s="43" t="s">
        <v>77</v>
      </c>
      <c r="C104" s="44"/>
      <c r="D104" s="44"/>
      <c r="E104" s="44"/>
      <c r="F104" s="45"/>
      <c r="G104" s="76">
        <f>SUM(G100:G103)</f>
        <v>29090.880000000001</v>
      </c>
      <c r="H104" s="77" t="s">
        <v>78</v>
      </c>
      <c r="I104" s="78"/>
      <c r="J104" s="72"/>
    </row>
    <row r="105" spans="1:10" x14ac:dyDescent="0.2">
      <c r="B105" s="79"/>
      <c r="F105" s="80"/>
      <c r="G105" s="21"/>
    </row>
    <row r="106" spans="1:10" x14ac:dyDescent="0.2">
      <c r="B106" s="79"/>
      <c r="C106" s="81"/>
      <c r="D106" s="81"/>
      <c r="E106" s="81"/>
      <c r="F106" s="82"/>
      <c r="G106" s="82"/>
      <c r="H106" s="82"/>
    </row>
    <row r="107" spans="1:10" x14ac:dyDescent="0.2">
      <c r="A107"/>
      <c r="B107" s="83" t="s">
        <v>79</v>
      </c>
      <c r="C107" s="84"/>
      <c r="D107" s="84"/>
      <c r="E107" s="84"/>
      <c r="F107" s="84"/>
      <c r="G107" s="84"/>
      <c r="H107" s="84"/>
      <c r="I107" s="85"/>
    </row>
    <row r="108" spans="1:10" x14ac:dyDescent="0.2">
      <c r="A108"/>
      <c r="B108" s="86"/>
      <c r="I108" s="25"/>
    </row>
    <row r="109" spans="1:10" x14ac:dyDescent="0.2">
      <c r="A109"/>
      <c r="B109" s="86" t="s">
        <v>80</v>
      </c>
      <c r="C109">
        <v>587.1</v>
      </c>
      <c r="E109" t="s">
        <v>81</v>
      </c>
      <c r="I109" s="25"/>
    </row>
    <row r="110" spans="1:10" x14ac:dyDescent="0.2">
      <c r="A110"/>
      <c r="B110" s="86" t="s">
        <v>82</v>
      </c>
      <c r="C110">
        <v>1100</v>
      </c>
      <c r="E110" t="s">
        <v>83</v>
      </c>
      <c r="I110" s="25"/>
    </row>
    <row r="111" spans="1:10" x14ac:dyDescent="0.2">
      <c r="A111"/>
      <c r="B111" s="86" t="s">
        <v>84</v>
      </c>
      <c r="C111">
        <v>630</v>
      </c>
      <c r="E111" t="s">
        <v>85</v>
      </c>
      <c r="I111" s="25"/>
    </row>
    <row r="112" spans="1:10" x14ac:dyDescent="0.2">
      <c r="A112"/>
      <c r="B112" s="86" t="s">
        <v>86</v>
      </c>
      <c r="C112">
        <v>1000</v>
      </c>
      <c r="E112" t="s">
        <v>87</v>
      </c>
      <c r="I112" s="25"/>
    </row>
    <row r="113" spans="1:9" x14ac:dyDescent="0.2">
      <c r="A113"/>
      <c r="B113" s="86" t="s">
        <v>88</v>
      </c>
      <c r="C113">
        <v>1000</v>
      </c>
      <c r="E113" t="s">
        <v>89</v>
      </c>
      <c r="I113" s="25"/>
    </row>
    <row r="114" spans="1:9" x14ac:dyDescent="0.2">
      <c r="A114"/>
      <c r="B114" s="86" t="s">
        <v>90</v>
      </c>
      <c r="C114">
        <v>1000</v>
      </c>
      <c r="E114" t="s">
        <v>91</v>
      </c>
      <c r="I114" s="25"/>
    </row>
    <row r="115" spans="1:9" x14ac:dyDescent="0.2">
      <c r="A115"/>
      <c r="B115" s="86" t="s">
        <v>92</v>
      </c>
      <c r="C115">
        <v>780</v>
      </c>
      <c r="E115" t="s">
        <v>93</v>
      </c>
      <c r="I115" s="25"/>
    </row>
    <row r="116" spans="1:9" x14ac:dyDescent="0.2">
      <c r="A116"/>
      <c r="B116" s="87"/>
      <c r="C116" s="46">
        <v>6097.1</v>
      </c>
      <c r="D116" s="46"/>
      <c r="E116" s="46"/>
      <c r="F116" s="46"/>
      <c r="G116" s="46"/>
      <c r="H116" s="46"/>
      <c r="I116" s="88"/>
    </row>
    <row r="117" spans="1:9" x14ac:dyDescent="0.2">
      <c r="A117"/>
    </row>
    <row r="118" spans="1:9" x14ac:dyDescent="0.2">
      <c r="A118"/>
    </row>
    <row r="119" spans="1:9" x14ac:dyDescent="0.2">
      <c r="A119"/>
    </row>
    <row r="120" spans="1:9" x14ac:dyDescent="0.2">
      <c r="A120"/>
    </row>
    <row r="121" spans="1:9" x14ac:dyDescent="0.2">
      <c r="A121"/>
    </row>
    <row r="122" spans="1:9" x14ac:dyDescent="0.2">
      <c r="A122"/>
    </row>
    <row r="123" spans="1:9" x14ac:dyDescent="0.2">
      <c r="A123"/>
    </row>
    <row r="124" spans="1:9" x14ac:dyDescent="0.2">
      <c r="A124"/>
    </row>
    <row r="125" spans="1:9" x14ac:dyDescent="0.2">
      <c r="A125"/>
    </row>
    <row r="126" spans="1:9" x14ac:dyDescent="0.2">
      <c r="A126"/>
    </row>
    <row r="127" spans="1:9" x14ac:dyDescent="0.2">
      <c r="A127"/>
    </row>
    <row r="128" spans="1:9" x14ac:dyDescent="0.2">
      <c r="A128"/>
    </row>
    <row r="129" spans="1:1" x14ac:dyDescent="0.2">
      <c r="A129"/>
    </row>
    <row r="130" spans="1:1" x14ac:dyDescent="0.2">
      <c r="A130"/>
    </row>
    <row r="131" spans="1:1" x14ac:dyDescent="0.2">
      <c r="A131"/>
    </row>
    <row r="132" spans="1:1" x14ac:dyDescent="0.2">
      <c r="A132"/>
    </row>
    <row r="133" spans="1:1" x14ac:dyDescent="0.2">
      <c r="A133"/>
    </row>
    <row r="134" spans="1:1" x14ac:dyDescent="0.2">
      <c r="A134"/>
    </row>
    <row r="135" spans="1:1" x14ac:dyDescent="0.2">
      <c r="A135"/>
    </row>
    <row r="136" spans="1:1" x14ac:dyDescent="0.2">
      <c r="A136"/>
    </row>
    <row r="137" spans="1:1" x14ac:dyDescent="0.2">
      <c r="A137"/>
    </row>
    <row r="138" spans="1:1" x14ac:dyDescent="0.2">
      <c r="A138"/>
    </row>
    <row r="139" spans="1:1" x14ac:dyDescent="0.2">
      <c r="A139"/>
    </row>
    <row r="140" spans="1:1" x14ac:dyDescent="0.2">
      <c r="A140"/>
    </row>
    <row r="141" spans="1:1" x14ac:dyDescent="0.2">
      <c r="A141"/>
    </row>
    <row r="142" spans="1:1" x14ac:dyDescent="0.2">
      <c r="A142"/>
    </row>
    <row r="143" spans="1:1" x14ac:dyDescent="0.2">
      <c r="A143"/>
    </row>
    <row r="144" spans="1:1" x14ac:dyDescent="0.2">
      <c r="A144"/>
    </row>
    <row r="145" spans="1:1" x14ac:dyDescent="0.2">
      <c r="A145"/>
    </row>
    <row r="146" spans="1:1" x14ac:dyDescent="0.2">
      <c r="A146"/>
    </row>
    <row r="147" spans="1:1" x14ac:dyDescent="0.2">
      <c r="A147"/>
    </row>
    <row r="148" spans="1:1" x14ac:dyDescent="0.2">
      <c r="A148"/>
    </row>
    <row r="149" spans="1:1" x14ac:dyDescent="0.2">
      <c r="A149"/>
    </row>
    <row r="150" spans="1:1" x14ac:dyDescent="0.2">
      <c r="A150"/>
    </row>
    <row r="151" spans="1:1" x14ac:dyDescent="0.2">
      <c r="A151"/>
    </row>
    <row r="152" spans="1:1" x14ac:dyDescent="0.2">
      <c r="A152"/>
    </row>
    <row r="153" spans="1:1" x14ac:dyDescent="0.2">
      <c r="A153"/>
    </row>
    <row r="154" spans="1:1" x14ac:dyDescent="0.2">
      <c r="A154"/>
    </row>
    <row r="155" spans="1:1" x14ac:dyDescent="0.2">
      <c r="A155"/>
    </row>
    <row r="156" spans="1:1" x14ac:dyDescent="0.2">
      <c r="A156"/>
    </row>
  </sheetData>
  <pageMargins left="0.39370078740157483" right="0.31496062992125984" top="0.35433070866141736" bottom="0.35433070866141736" header="0.31496062992125984" footer="0.31496062992125984"/>
  <pageSetup scale="4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Treasur rep 31st Aug 2023</vt:lpstr>
      <vt:lpstr>'Treasur rep 31st Aug 2023'!Print_Area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Roe, Sophie</dc:creator>
  <cp:lastModifiedBy>D Padginton CEP</cp:lastModifiedBy>
  <cp:lastPrinted>2023-09-26T16:23:11Z</cp:lastPrinted>
  <dcterms:created xsi:type="dcterms:W3CDTF">2023-09-26T11:09:33Z</dcterms:created>
  <dcterms:modified xsi:type="dcterms:W3CDTF">2023-10-04T11:01:19Z</dcterms:modified>
</cp:coreProperties>
</file>